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Netze\N Gemeinsames\NE EDM\Gas\Standardlastprofile\2020 - Zusätzliches Profil\"/>
    </mc:Choice>
  </mc:AlternateContent>
  <xr:revisionPtr revIDLastSave="0" documentId="13_ncr:1_{D3E2334D-C698-4852-9664-B2DDECE5CD82}" xr6:coauthVersionLast="45" xr6:coauthVersionMax="45" xr10:uidLastSave="{00000000-0000-0000-0000-000000000000}"/>
  <bookViews>
    <workbookView xWindow="900" yWindow="4215" windowWidth="28800" windowHeight="11385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7" l="1"/>
  <c r="X19" i="7" s="1"/>
  <c r="S19" i="7"/>
  <c r="T19" i="7"/>
  <c r="U19" i="7"/>
  <c r="V19" i="7"/>
  <c r="W19" i="7"/>
  <c r="M22" i="4" l="1"/>
  <c r="K22" i="4"/>
  <c r="K21" i="4"/>
  <c r="J21" i="4"/>
  <c r="I21" i="4"/>
  <c r="H21" i="4"/>
  <c r="G21" i="4"/>
  <c r="F21" i="4"/>
  <c r="E21" i="4"/>
  <c r="D21" i="4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B94" i="8"/>
  <c r="A94" i="8"/>
  <c r="C94" i="8" s="1"/>
  <c r="A93" i="8"/>
  <c r="B93" i="8" s="1"/>
  <c r="A92" i="8"/>
  <c r="C92" i="8" s="1"/>
  <c r="B91" i="8"/>
  <c r="A91" i="8"/>
  <c r="C91" i="8" s="1"/>
  <c r="A90" i="8"/>
  <c r="C90" i="8" s="1"/>
  <c r="A89" i="8"/>
  <c r="B89" i="8" s="1"/>
  <c r="A88" i="8"/>
  <c r="B88" i="8" s="1"/>
  <c r="C87" i="8"/>
  <c r="A87" i="8"/>
  <c r="B87" i="8" s="1"/>
  <c r="B86" i="8"/>
  <c r="A86" i="8"/>
  <c r="C86" i="8" s="1"/>
  <c r="A85" i="8"/>
  <c r="B85" i="8" s="1"/>
  <c r="A84" i="8"/>
  <c r="B84" i="8" s="1"/>
  <c r="C83" i="8"/>
  <c r="B83" i="8"/>
  <c r="A83" i="8"/>
  <c r="A82" i="8"/>
  <c r="C82" i="8" s="1"/>
  <c r="A81" i="8"/>
  <c r="B81" i="8" s="1"/>
  <c r="C80" i="8"/>
  <c r="A80" i="8"/>
  <c r="B80" i="8" s="1"/>
  <c r="C79" i="8"/>
  <c r="B79" i="8"/>
  <c r="A79" i="8"/>
  <c r="A78" i="8"/>
  <c r="C78" i="8" s="1"/>
  <c r="A77" i="8"/>
  <c r="B77" i="8" s="1"/>
  <c r="A76" i="8"/>
  <c r="B76" i="8" s="1"/>
  <c r="C75" i="8"/>
  <c r="A75" i="8"/>
  <c r="B75" i="8" s="1"/>
  <c r="B74" i="8"/>
  <c r="A74" i="8"/>
  <c r="C74" i="8" s="1"/>
  <c r="A73" i="8"/>
  <c r="B73" i="8" s="1"/>
  <c r="A72" i="8"/>
  <c r="B72" i="8" s="1"/>
  <c r="C71" i="8"/>
  <c r="B71" i="8"/>
  <c r="A71" i="8"/>
  <c r="A70" i="8"/>
  <c r="C70" i="8" s="1"/>
  <c r="A69" i="8"/>
  <c r="B69" i="8" s="1"/>
  <c r="C68" i="8"/>
  <c r="A68" i="8"/>
  <c r="B68" i="8" s="1"/>
  <c r="C67" i="8"/>
  <c r="B67" i="8"/>
  <c r="A67" i="8"/>
  <c r="A66" i="8"/>
  <c r="C66" i="8" s="1"/>
  <c r="A65" i="8"/>
  <c r="B65" i="8" s="1"/>
  <c r="A64" i="8"/>
  <c r="B64" i="8" s="1"/>
  <c r="C63" i="8"/>
  <c r="A63" i="8"/>
  <c r="B63" i="8" s="1"/>
  <c r="B62" i="8"/>
  <c r="A62" i="8"/>
  <c r="C62" i="8" s="1"/>
  <c r="A61" i="8"/>
  <c r="B61" i="8" s="1"/>
  <c r="A60" i="8"/>
  <c r="B60" i="8" s="1"/>
  <c r="C59" i="8"/>
  <c r="B59" i="8"/>
  <c r="A59" i="8"/>
  <c r="A58" i="8"/>
  <c r="C58" i="8" s="1"/>
  <c r="A57" i="8"/>
  <c r="B57" i="8" s="1"/>
  <c r="A56" i="8"/>
  <c r="B56" i="8" s="1"/>
  <c r="C55" i="8"/>
  <c r="B55" i="8"/>
  <c r="A55" i="8"/>
  <c r="A54" i="8"/>
  <c r="C54" i="8" s="1"/>
  <c r="A53" i="8"/>
  <c r="B53" i="8" s="1"/>
  <c r="A52" i="8"/>
  <c r="B52" i="8" s="1"/>
  <c r="C51" i="8"/>
  <c r="A51" i="8"/>
  <c r="B51" i="8" s="1"/>
  <c r="B50" i="8"/>
  <c r="A50" i="8"/>
  <c r="C50" i="8" s="1"/>
  <c r="A49" i="8"/>
  <c r="B49" i="8" s="1"/>
  <c r="A48" i="8"/>
  <c r="B48" i="8" s="1"/>
  <c r="C47" i="8"/>
  <c r="B47" i="8"/>
  <c r="A47" i="8"/>
  <c r="A46" i="8"/>
  <c r="C46" i="8" s="1"/>
  <c r="A45" i="8"/>
  <c r="B45" i="8" s="1"/>
  <c r="A44" i="8"/>
  <c r="B44" i="8" s="1"/>
  <c r="A43" i="8"/>
  <c r="C43" i="8" s="1"/>
  <c r="A42" i="8"/>
  <c r="C42" i="8" s="1"/>
  <c r="A41" i="8"/>
  <c r="B41" i="8" s="1"/>
  <c r="A40" i="8"/>
  <c r="B40" i="8" s="1"/>
  <c r="A39" i="8"/>
  <c r="B39" i="8" s="1"/>
  <c r="A38" i="8"/>
  <c r="C38" i="8" s="1"/>
  <c r="A37" i="8"/>
  <c r="B37" i="8" s="1"/>
  <c r="C36" i="8"/>
  <c r="A36" i="8"/>
  <c r="B36" i="8" s="1"/>
  <c r="C35" i="8"/>
  <c r="A35" i="8"/>
  <c r="B35" i="8" s="1"/>
  <c r="A34" i="8"/>
  <c r="C34" i="8" s="1"/>
  <c r="A33" i="8"/>
  <c r="B33" i="8" s="1"/>
  <c r="A32" i="8"/>
  <c r="B32" i="8" s="1"/>
  <c r="C31" i="8"/>
  <c r="A31" i="8"/>
  <c r="B31" i="8" s="1"/>
  <c r="A30" i="8"/>
  <c r="C30" i="8" s="1"/>
  <c r="A29" i="8"/>
  <c r="B29" i="8" s="1"/>
  <c r="C28" i="8"/>
  <c r="A28" i="8"/>
  <c r="B28" i="8" s="1"/>
  <c r="A27" i="8"/>
  <c r="C27" i="8" s="1"/>
  <c r="A26" i="8"/>
  <c r="C26" i="8" s="1"/>
  <c r="A25" i="8"/>
  <c r="B25" i="8" s="1"/>
  <c r="C24" i="8"/>
  <c r="A24" i="8"/>
  <c r="B24" i="8" s="1"/>
  <c r="C23" i="8"/>
  <c r="A23" i="8"/>
  <c r="B23" i="8" s="1"/>
  <c r="A22" i="8"/>
  <c r="C22" i="8" s="1"/>
  <c r="A21" i="8"/>
  <c r="B21" i="8" s="1"/>
  <c r="A20" i="8"/>
  <c r="B20" i="8" s="1"/>
  <c r="A19" i="8"/>
  <c r="C19" i="8" s="1"/>
  <c r="A18" i="8"/>
  <c r="C18" i="8" s="1"/>
  <c r="A17" i="8"/>
  <c r="B17" i="8" s="1"/>
  <c r="C16" i="8"/>
  <c r="A16" i="8"/>
  <c r="B16" i="8" s="1"/>
  <c r="C15" i="8"/>
  <c r="B15" i="8"/>
  <c r="A15" i="8"/>
  <c r="A14" i="8"/>
  <c r="C14" i="8" s="1"/>
  <c r="A13" i="8"/>
  <c r="B13" i="8" s="1"/>
  <c r="C12" i="8"/>
  <c r="A12" i="8"/>
  <c r="B12" i="8" s="1"/>
  <c r="C11" i="8"/>
  <c r="B11" i="8"/>
  <c r="A11" i="8"/>
  <c r="A10" i="8"/>
  <c r="C10" i="8" s="1"/>
  <c r="A9" i="8"/>
  <c r="B9" i="8" s="1"/>
  <c r="A8" i="8"/>
  <c r="B8" i="8" s="1"/>
  <c r="A7" i="8"/>
  <c r="C7" i="8" s="1"/>
  <c r="A6" i="8"/>
  <c r="C6" i="8" s="1"/>
  <c r="A5" i="8"/>
  <c r="B5" i="8" s="1"/>
  <c r="A4" i="8"/>
  <c r="B4" i="8" s="1"/>
  <c r="A3" i="8"/>
  <c r="C3" i="8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C7" i="1"/>
  <c r="C6" i="1"/>
  <c r="C4" i="1"/>
  <c r="W18" i="7"/>
  <c r="V18" i="7"/>
  <c r="U18" i="7"/>
  <c r="T18" i="7"/>
  <c r="S18" i="7"/>
  <c r="R18" i="7"/>
  <c r="W17" i="7"/>
  <c r="V17" i="7"/>
  <c r="U17" i="7"/>
  <c r="T17" i="7"/>
  <c r="S17" i="7"/>
  <c r="R17" i="7"/>
  <c r="W16" i="7"/>
  <c r="V16" i="7"/>
  <c r="U16" i="7"/>
  <c r="T16" i="7"/>
  <c r="S16" i="7"/>
  <c r="R16" i="7"/>
  <c r="W15" i="7"/>
  <c r="V15" i="7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W11" i="7"/>
  <c r="V11" i="7"/>
  <c r="U11" i="7"/>
  <c r="T11" i="7"/>
  <c r="S11" i="7"/>
  <c r="R11" i="7"/>
  <c r="J8" i="7"/>
  <c r="D8" i="7"/>
  <c r="D7" i="7"/>
  <c r="D5" i="7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M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M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7" i="18"/>
  <c r="E6" i="18"/>
  <c r="E5" i="18"/>
  <c r="E4" i="18"/>
  <c r="N70" i="17"/>
  <c r="M70" i="17"/>
  <c r="L70" i="17"/>
  <c r="K70" i="17"/>
  <c r="J70" i="17"/>
  <c r="I70" i="17"/>
  <c r="H70" i="17"/>
  <c r="G70" i="17"/>
  <c r="N69" i="17"/>
  <c r="M69" i="17"/>
  <c r="L69" i="17"/>
  <c r="K69" i="17"/>
  <c r="J69" i="17"/>
  <c r="I69" i="17"/>
  <c r="H69" i="17"/>
  <c r="G69" i="17"/>
  <c r="F69" i="17"/>
  <c r="E69" i="17"/>
  <c r="N68" i="17"/>
  <c r="M68" i="17"/>
  <c r="L68" i="17"/>
  <c r="K68" i="17"/>
  <c r="J68" i="17"/>
  <c r="I68" i="17"/>
  <c r="H68" i="17"/>
  <c r="G68" i="17"/>
  <c r="F68" i="17"/>
  <c r="E68" i="17"/>
  <c r="N67" i="17"/>
  <c r="M67" i="17"/>
  <c r="L67" i="17"/>
  <c r="K67" i="17"/>
  <c r="J67" i="17"/>
  <c r="I67" i="17"/>
  <c r="H67" i="17"/>
  <c r="G67" i="17"/>
  <c r="F67" i="17"/>
  <c r="E67" i="17"/>
  <c r="N66" i="17"/>
  <c r="M66" i="17"/>
  <c r="L66" i="17"/>
  <c r="K66" i="17"/>
  <c r="J66" i="17"/>
  <c r="I66" i="17"/>
  <c r="H66" i="17"/>
  <c r="G66" i="17"/>
  <c r="F66" i="17"/>
  <c r="E66" i="17"/>
  <c r="M63" i="17"/>
  <c r="F63" i="17"/>
  <c r="F62" i="17"/>
  <c r="L63" i="17" s="1"/>
  <c r="N60" i="17"/>
  <c r="M60" i="17"/>
  <c r="L60" i="17"/>
  <c r="K60" i="17"/>
  <c r="J60" i="17"/>
  <c r="I60" i="17"/>
  <c r="H60" i="17"/>
  <c r="G60" i="17"/>
  <c r="F60" i="17"/>
  <c r="E60" i="17"/>
  <c r="N59" i="17"/>
  <c r="M59" i="17"/>
  <c r="L59" i="17"/>
  <c r="K59" i="17"/>
  <c r="J59" i="17"/>
  <c r="I59" i="17"/>
  <c r="H59" i="17"/>
  <c r="G59" i="17"/>
  <c r="F59" i="17"/>
  <c r="E59" i="17"/>
  <c r="N58" i="17"/>
  <c r="M58" i="17"/>
  <c r="L58" i="17"/>
  <c r="K58" i="17"/>
  <c r="J58" i="17"/>
  <c r="I58" i="17"/>
  <c r="H58" i="17"/>
  <c r="G58" i="17"/>
  <c r="F58" i="17"/>
  <c r="E58" i="17"/>
  <c r="N57" i="17"/>
  <c r="M57" i="17"/>
  <c r="L57" i="17"/>
  <c r="K57" i="17"/>
  <c r="J57" i="17"/>
  <c r="I57" i="17"/>
  <c r="H57" i="17"/>
  <c r="G57" i="17"/>
  <c r="F57" i="17"/>
  <c r="E57" i="17"/>
  <c r="N56" i="17"/>
  <c r="M56" i="17"/>
  <c r="L56" i="17"/>
  <c r="K56" i="17"/>
  <c r="J56" i="17"/>
  <c r="I56" i="17"/>
  <c r="H56" i="17"/>
  <c r="G56" i="17"/>
  <c r="F56" i="17"/>
  <c r="E56" i="17"/>
  <c r="N53" i="17"/>
  <c r="M53" i="17"/>
  <c r="K53" i="17"/>
  <c r="G53" i="17"/>
  <c r="E53" i="17"/>
  <c r="F52" i="17"/>
  <c r="L53" i="17" s="1"/>
  <c r="N29" i="17"/>
  <c r="M29" i="17"/>
  <c r="L29" i="17"/>
  <c r="K29" i="17"/>
  <c r="J29" i="17"/>
  <c r="I29" i="17"/>
  <c r="H29" i="17"/>
  <c r="G29" i="17"/>
  <c r="F29" i="17"/>
  <c r="E29" i="17"/>
  <c r="T23" i="17"/>
  <c r="N19" i="17"/>
  <c r="M19" i="17"/>
  <c r="L19" i="17"/>
  <c r="K19" i="17"/>
  <c r="J19" i="17"/>
  <c r="I19" i="17"/>
  <c r="H19" i="17"/>
  <c r="G19" i="17"/>
  <c r="F19" i="17"/>
  <c r="E19" i="17"/>
  <c r="F11" i="17"/>
  <c r="F9" i="17"/>
  <c r="E7" i="17"/>
  <c r="E6" i="17"/>
  <c r="E4" i="17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C33" i="15"/>
  <c r="C32" i="15"/>
  <c r="C29" i="15"/>
  <c r="C28" i="15"/>
  <c r="D24" i="15"/>
  <c r="C23" i="15"/>
  <c r="C20" i="15"/>
  <c r="C19" i="15"/>
  <c r="D8" i="15"/>
  <c r="D7" i="15"/>
  <c r="D5" i="15"/>
  <c r="D28" i="5"/>
  <c r="D6" i="15" s="1"/>
  <c r="E5" i="17" l="1"/>
  <c r="B19" i="8"/>
  <c r="C32" i="8"/>
  <c r="C39" i="8"/>
  <c r="C52" i="8"/>
  <c r="C64" i="8"/>
  <c r="C76" i="8"/>
  <c r="C88" i="8"/>
  <c r="M21" i="4"/>
  <c r="B82" i="8"/>
  <c r="E63" i="17"/>
  <c r="B27" i="8"/>
  <c r="C40" i="8"/>
  <c r="D32" i="18"/>
  <c r="L31" i="18" s="1"/>
  <c r="B7" i="8"/>
  <c r="C20" i="8"/>
  <c r="B54" i="8"/>
  <c r="B66" i="8"/>
  <c r="B78" i="8"/>
  <c r="B90" i="8"/>
  <c r="D32" i="17"/>
  <c r="F53" i="17"/>
  <c r="G63" i="17"/>
  <c r="D22" i="18"/>
  <c r="K21" i="18" s="1"/>
  <c r="C48" i="8"/>
  <c r="C60" i="8"/>
  <c r="C72" i="8"/>
  <c r="C84" i="8"/>
  <c r="C4" i="8"/>
  <c r="B70" i="8"/>
  <c r="I63" i="17"/>
  <c r="C5" i="1"/>
  <c r="B58" i="8"/>
  <c r="D22" i="17"/>
  <c r="I53" i="17"/>
  <c r="J63" i="17"/>
  <c r="D66" i="17" s="1"/>
  <c r="M65" i="17" s="1"/>
  <c r="D6" i="7"/>
  <c r="C27" i="7" s="1"/>
  <c r="C8" i="8"/>
  <c r="B43" i="8"/>
  <c r="J53" i="17"/>
  <c r="K63" i="17"/>
  <c r="B3" i="8"/>
  <c r="C56" i="8"/>
  <c r="N63" i="17"/>
  <c r="C44" i="8"/>
  <c r="X11" i="7"/>
  <c r="X13" i="7"/>
  <c r="X14" i="7"/>
  <c r="X15" i="7"/>
  <c r="X17" i="7"/>
  <c r="X12" i="7"/>
  <c r="X16" i="7"/>
  <c r="X18" i="7"/>
  <c r="P11" i="7"/>
  <c r="O12" i="7"/>
  <c r="B14" i="8"/>
  <c r="B18" i="8"/>
  <c r="B26" i="8"/>
  <c r="I11" i="7"/>
  <c r="H12" i="7"/>
  <c r="P12" i="7"/>
  <c r="J11" i="7"/>
  <c r="I12" i="7"/>
  <c r="M12" i="7"/>
  <c r="C5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B92" i="8"/>
  <c r="C93" i="8"/>
  <c r="L11" i="7"/>
  <c r="K12" i="7"/>
  <c r="B6" i="8"/>
  <c r="B10" i="8"/>
  <c r="B34" i="8"/>
  <c r="P14" i="7" s="1"/>
  <c r="B42" i="8"/>
  <c r="H11" i="7"/>
  <c r="B22" i="8"/>
  <c r="B30" i="8"/>
  <c r="B38" i="8"/>
  <c r="B46" i="8"/>
  <c r="M11" i="7"/>
  <c r="L12" i="7"/>
  <c r="H13" i="7"/>
  <c r="P13" i="7"/>
  <c r="M15" i="7"/>
  <c r="M17" i="7"/>
  <c r="C16" i="7"/>
  <c r="C22" i="7"/>
  <c r="C26" i="7"/>
  <c r="C30" i="7"/>
  <c r="C34" i="7"/>
  <c r="C38" i="7"/>
  <c r="C19" i="7"/>
  <c r="C23" i="7"/>
  <c r="C31" i="7"/>
  <c r="C35" i="7"/>
  <c r="C15" i="7"/>
  <c r="C18" i="7"/>
  <c r="C20" i="7"/>
  <c r="C24" i="7"/>
  <c r="C28" i="7"/>
  <c r="C32" i="7"/>
  <c r="C36" i="7"/>
  <c r="C40" i="7"/>
  <c r="C17" i="7"/>
  <c r="C21" i="7"/>
  <c r="C29" i="7"/>
  <c r="C33" i="7"/>
  <c r="C37" i="7"/>
  <c r="I21" i="18"/>
  <c r="L21" i="18"/>
  <c r="H21" i="18"/>
  <c r="I31" i="18"/>
  <c r="H31" i="18"/>
  <c r="K31" i="18"/>
  <c r="G31" i="18"/>
  <c r="N31" i="18"/>
  <c r="J31" i="18"/>
  <c r="F31" i="18"/>
  <c r="L53" i="18"/>
  <c r="F53" i="18"/>
  <c r="J53" i="18"/>
  <c r="N53" i="18"/>
  <c r="F63" i="18"/>
  <c r="J63" i="18"/>
  <c r="N63" i="18"/>
  <c r="G53" i="18"/>
  <c r="K53" i="18"/>
  <c r="G63" i="18"/>
  <c r="K63" i="18"/>
  <c r="H53" i="18"/>
  <c r="H63" i="18"/>
  <c r="L63" i="18"/>
  <c r="E53" i="18"/>
  <c r="I53" i="18"/>
  <c r="E63" i="18"/>
  <c r="I63" i="18"/>
  <c r="M31" i="17"/>
  <c r="I31" i="17"/>
  <c r="L31" i="17"/>
  <c r="H31" i="17"/>
  <c r="F31" i="17"/>
  <c r="K31" i="17"/>
  <c r="G31" i="17"/>
  <c r="N31" i="17"/>
  <c r="J31" i="17"/>
  <c r="K21" i="17"/>
  <c r="G21" i="17"/>
  <c r="N21" i="17"/>
  <c r="J21" i="17"/>
  <c r="F21" i="17"/>
  <c r="E21" i="17" s="1"/>
  <c r="L21" i="17"/>
  <c r="H21" i="17"/>
  <c r="M21" i="17"/>
  <c r="I21" i="17"/>
  <c r="H53" i="17"/>
  <c r="D56" i="17" s="1"/>
  <c r="H63" i="17"/>
  <c r="J21" i="18" l="1"/>
  <c r="I14" i="7"/>
  <c r="L15" i="7"/>
  <c r="M21" i="18"/>
  <c r="D66" i="18"/>
  <c r="G65" i="18" s="1"/>
  <c r="M31" i="18"/>
  <c r="F21" i="18"/>
  <c r="C25" i="7"/>
  <c r="C39" i="7"/>
  <c r="C13" i="7"/>
  <c r="H19" i="7"/>
  <c r="I19" i="7"/>
  <c r="J19" i="7"/>
  <c r="K19" i="7"/>
  <c r="L19" i="7"/>
  <c r="M19" i="7"/>
  <c r="N19" i="7"/>
  <c r="O19" i="7"/>
  <c r="P19" i="7"/>
  <c r="H18" i="7"/>
  <c r="I18" i="7"/>
  <c r="M18" i="7"/>
  <c r="O18" i="7"/>
  <c r="F18" i="7"/>
  <c r="J18" i="7"/>
  <c r="N18" i="7"/>
  <c r="K18" i="7"/>
  <c r="L18" i="7"/>
  <c r="P18" i="7"/>
  <c r="N12" i="7"/>
  <c r="J12" i="7"/>
  <c r="K11" i="7"/>
  <c r="F11" i="7"/>
  <c r="O11" i="7"/>
  <c r="G21" i="18"/>
  <c r="N21" i="18"/>
  <c r="L17" i="7"/>
  <c r="I17" i="7"/>
  <c r="P16" i="7"/>
  <c r="C14" i="7"/>
  <c r="I16" i="7"/>
  <c r="N11" i="7"/>
  <c r="C41" i="7"/>
  <c r="C12" i="7"/>
  <c r="M14" i="7"/>
  <c r="H16" i="7"/>
  <c r="M16" i="7"/>
  <c r="L14" i="7"/>
  <c r="O14" i="7"/>
  <c r="J14" i="7"/>
  <c r="J13" i="7"/>
  <c r="N17" i="7"/>
  <c r="N15" i="7"/>
  <c r="M13" i="7"/>
  <c r="L13" i="7"/>
  <c r="P15" i="7"/>
  <c r="O17" i="7"/>
  <c r="F16" i="7"/>
  <c r="N14" i="7"/>
  <c r="J17" i="7"/>
  <c r="J15" i="7"/>
  <c r="I13" i="7"/>
  <c r="P17" i="7"/>
  <c r="F15" i="7"/>
  <c r="F17" i="7"/>
  <c r="N13" i="7"/>
  <c r="H15" i="7"/>
  <c r="H17" i="7"/>
  <c r="K14" i="7"/>
  <c r="K16" i="7"/>
  <c r="K15" i="7"/>
  <c r="Q13" i="7"/>
  <c r="N16" i="7"/>
  <c r="O13" i="7"/>
  <c r="J16" i="7"/>
  <c r="Q12" i="7"/>
  <c r="H14" i="7"/>
  <c r="Q11" i="7"/>
  <c r="L16" i="7"/>
  <c r="K13" i="7"/>
  <c r="O16" i="7"/>
  <c r="K17" i="7"/>
  <c r="O15" i="7"/>
  <c r="E21" i="18"/>
  <c r="D56" i="18"/>
  <c r="E31" i="18"/>
  <c r="N65" i="18"/>
  <c r="I65" i="18"/>
  <c r="K65" i="18"/>
  <c r="L65" i="18"/>
  <c r="K55" i="17"/>
  <c r="G55" i="17"/>
  <c r="L55" i="17"/>
  <c r="H55" i="17"/>
  <c r="M55" i="17"/>
  <c r="J55" i="17"/>
  <c r="I55" i="17"/>
  <c r="N55" i="17"/>
  <c r="F55" i="17"/>
  <c r="E31" i="17"/>
  <c r="I65" i="17"/>
  <c r="K65" i="17"/>
  <c r="G65" i="17"/>
  <c r="N65" i="17"/>
  <c r="J65" i="17"/>
  <c r="F65" i="17"/>
  <c r="H65" i="17"/>
  <c r="L65" i="17"/>
  <c r="E55" i="17" l="1"/>
  <c r="M65" i="18"/>
  <c r="F65" i="18"/>
  <c r="Q19" i="7"/>
  <c r="J65" i="18"/>
  <c r="Q14" i="7"/>
  <c r="H65" i="18"/>
  <c r="Q18" i="7"/>
  <c r="Q17" i="7"/>
  <c r="Q15" i="7"/>
  <c r="Q16" i="7"/>
  <c r="N55" i="18"/>
  <c r="F55" i="18"/>
  <c r="M55" i="18"/>
  <c r="I55" i="18"/>
  <c r="J55" i="18"/>
  <c r="H55" i="18"/>
  <c r="K55" i="18"/>
  <c r="L55" i="18"/>
  <c r="G55" i="18"/>
  <c r="E65" i="17"/>
  <c r="E65" i="18" l="1"/>
  <c r="E55" i="18"/>
</calcChain>
</file>

<file path=xl/sharedStrings.xml><?xml version="1.0" encoding="utf-8"?>
<sst xmlns="http://schemas.openxmlformats.org/spreadsheetml/2006/main" count="1367" uniqueCount="674">
  <si>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</si>
  <si>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</si>
  <si>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</si>
  <si>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</si>
  <si>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</si>
  <si>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</si>
  <si>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</si>
  <si>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</si>
  <si>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</si>
  <si>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</si>
  <si>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</si>
  <si>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</si>
  <si>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</si>
  <si>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</si>
  <si>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</si>
  <si>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</si>
  <si>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</si>
  <si>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</si>
  <si>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</si>
  <si>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</si>
  <si>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</si>
  <si>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</si>
  <si>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</si>
  <si>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</si>
  <si>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</si>
  <si>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</si>
  <si>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</si>
  <si>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</si>
  <si>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</si>
  <si>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</si>
  <si>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</si>
  <si>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</si>
  <si>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</si>
  <si>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</si>
  <si>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</si>
  <si>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</si>
  <si>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</si>
  <si>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</si>
  <si>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</si>
  <si>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</si>
  <si>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</si>
  <si>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</si>
  <si>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</si>
  <si>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</si>
  <si>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</si>
  <si>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</si>
  <si>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</si>
  <si>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</si>
  <si>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</si>
  <si>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</si>
  <si>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</si>
  <si>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</si>
  <si>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</si>
  <si>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</si>
  <si>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</si>
  <si>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</si>
  <si>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</si>
  <si>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</si>
  <si>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</si>
  <si>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</si>
  <si>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</si>
  <si>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</si>
  <si>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</si>
  <si>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</si>
  <si>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</si>
  <si>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</si>
  <si>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</si>
  <si>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</si>
  <si>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</si>
  <si>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</si>
  <si>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</si>
  <si>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</si>
  <si>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</si>
  <si>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</si>
  <si>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</si>
  <si>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</si>
  <si>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</si>
  <si>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</si>
  <si>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</si>
  <si>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</si>
  <si>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</si>
  <si>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</si>
  <si>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</si>
  <si>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</si>
  <si>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</si>
  <si>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</si>
  <si>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</si>
  <si>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</si>
  <si>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</si>
  <si>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</si>
  <si>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</si>
  <si>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</si>
  <si>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</si>
  <si>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</si>
  <si>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</si>
  <si>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</si>
  <si>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</si>
  <si>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</si>
  <si>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</si>
  <si>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</si>
  <si>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</si>
  <si>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</si>
  <si>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</si>
  <si>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</si>
  <si>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</si>
  <si>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</si>
  <si>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</si>
  <si>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</si>
  <si>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</si>
  <si>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</si>
  <si>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</si>
  <si>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</si>
  <si>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</si>
  <si>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</si>
  <si>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</si>
  <si>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</si>
  <si>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</si>
  <si>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</si>
  <si>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</si>
  <si>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</si>
  <si>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</si>
  <si>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</si>
  <si>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</si>
  <si>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</si>
  <si>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</si>
  <si>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</si>
  <si>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</si>
  <si>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</si>
  <si>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</si>
  <si>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</si>
  <si>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</si>
  <si>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</si>
  <si>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</si>
  <si>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</si>
  <si>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</si>
  <si>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</si>
  <si>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</si>
  <si>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</si>
  <si>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</si>
  <si>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</si>
  <si>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</si>
  <si>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</si>
  <si>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</si>
  <si>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</si>
  <si>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</si>
  <si>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</si>
  <si>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</si>
  <si>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</si>
  <si>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</si>
  <si>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</si>
  <si>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</si>
  <si>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</si>
  <si>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</si>
  <si>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</si>
  <si>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</si>
  <si>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</si>
  <si>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</si>
  <si>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</si>
  <si>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</si>
  <si>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</si>
  <si>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</si>
  <si>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</si>
  <si>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</si>
  <si>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</si>
  <si>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</si>
  <si>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</si>
  <si>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</si>
  <si>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</si>
  <si>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</si>
  <si>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</si>
  <si>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</si>
  <si>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</si>
  <si>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</si>
  <si>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</si>
  <si>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</si>
  <si>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</si>
  <si>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</si>
  <si>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</si>
  <si>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</si>
  <si>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</si>
  <si>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</si>
  <si>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</si>
  <si>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</si>
  <si>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</si>
  <si>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</si>
  <si>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</si>
  <si>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</si>
  <si>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</si>
  <si>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</si>
  <si>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</si>
  <si>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</si>
  <si>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</si>
  <si>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</si>
  <si>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</si>
  <si>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</si>
  <si>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</si>
  <si>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</si>
  <si>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</si>
  <si>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</si>
  <si>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</si>
  <si>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</si>
  <si>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</si>
  <si>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</si>
  <si>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</si>
  <si>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</si>
  <si>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</si>
  <si>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</si>
  <si>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</si>
  <si>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</si>
  <si>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</si>
  <si>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</si>
  <si>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</si>
  <si>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</si>
  <si>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</si>
  <si>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</si>
  <si>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</si>
  <si>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</si>
  <si>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</si>
  <si>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</si>
  <si>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</si>
  <si>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</si>
  <si>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</si>
  <si>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</si>
  <si>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</si>
  <si>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</si>
  <si>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</si>
  <si>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</si>
  <si>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</si>
  <si>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</si>
  <si>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</si>
  <si>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</si>
  <si>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</si>
  <si>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</si>
  <si>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</si>
  <si>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</si>
  <si>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</si>
  <si>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</si>
  <si>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</si>
  <si>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</si>
  <si>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</si>
  <si>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</si>
  <si>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</si>
  <si>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</si>
  <si>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</si>
  <si>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</si>
  <si>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</si>
  <si>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</si>
  <si>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</si>
  <si>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</si>
  <si>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</si>
  <si>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</si>
  <si>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</si>
  <si>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</si>
  <si>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</si>
  <si>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</si>
  <si>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</si>
  <si>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</si>
  <si>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</si>
  <si>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</si>
  <si>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</si>
  <si>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</si>
  <si>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</si>
  <si>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</si>
  <si>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</si>
  <si>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</si>
  <si>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</si>
  <si>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</si>
  <si>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</si>
  <si>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</si>
  <si>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</si>
  <si>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</si>
  <si>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</si>
  <si>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</si>
  <si>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</si>
  <si>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</si>
  <si>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</si>
  <si>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</si>
  <si>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</si>
  <si>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</si>
  <si>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</si>
  <si>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</si>
  <si>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</si>
  <si>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</si>
  <si>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</si>
  <si>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</si>
  <si>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</si>
  <si>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</si>
  <si>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</si>
  <si>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</si>
  <si>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</si>
  <si>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</si>
  <si>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</si>
  <si>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</si>
  <si>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</si>
  <si>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</si>
  <si>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</si>
  <si>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</si>
  <si>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</si>
  <si>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</si>
  <si>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</si>
  <si>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</si>
  <si>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</si>
  <si>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</si>
  <si>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</si>
  <si>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</si>
  <si>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</si>
  <si>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</si>
  <si>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</si>
  <si>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</si>
  <si>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</si>
  <si>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</si>
  <si>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</si>
  <si>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</si>
  <si>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</si>
  <si>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</si>
  <si>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</si>
  <si>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</si>
  <si>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</si>
  <si>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</si>
  <si>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</si>
  <si>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</si>
  <si>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</si>
  <si>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</si>
  <si>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</si>
  <si>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</si>
  <si>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</si>
  <si>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</si>
  <si>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</si>
  <si>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</si>
  <si>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</si>
  <si>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</si>
  <si>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</si>
  <si>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</si>
  <si>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</si>
  <si>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</si>
  <si>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</si>
  <si>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</si>
  <si>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</si>
  <si>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</si>
  <si>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</si>
  <si>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</si>
  <si>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</si>
  <si>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</si>
  <si>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</si>
  <si>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</si>
  <si>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</si>
  <si>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</si>
  <si>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</si>
  <si>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</si>
  <si>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</si>
  <si>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</si>
  <si>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</si>
  <si>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</si>
  <si>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</si>
  <si>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</si>
  <si>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</si>
  <si>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</si>
  <si>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</si>
  <si>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</si>
  <si>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</si>
  <si>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</si>
  <si>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</si>
  <si>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</si>
  <si>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</si>
  <si>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</si>
  <si>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</si>
  <si>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</si>
  <si>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</si>
  <si>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</si>
  <si>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</si>
  <si>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</si>
  <si>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</si>
  <si>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</si>
  <si>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</si>
  <si>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</si>
  <si>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</si>
  <si>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</si>
  <si>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</si>
  <si>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</si>
  <si>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</si>
  <si>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</si>
  <si>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</si>
  <si>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</si>
  <si>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</si>
  <si>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</si>
  <si>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</si>
  <si>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</si>
  <si>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</si>
  <si>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</si>
  <si>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</si>
  <si>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</si>
  <si>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</si>
  <si>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</si>
  <si>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</si>
  <si>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</si>
  <si>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</si>
  <si>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</si>
  <si>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</si>
  <si>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</si>
  <si>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</si>
  <si>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</si>
  <si>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</si>
  <si>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</si>
  <si>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</si>
  <si>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</si>
  <si>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</si>
  <si>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</si>
  <si>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</si>
  <si>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</si>
  <si>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</si>
  <si>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</si>
  <si>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</si>
  <si>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</si>
  <si>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</si>
  <si>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</si>
  <si>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</si>
  <si>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</si>
  <si>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</si>
  <si>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</si>
  <si>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</si>
  <si>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</si>
  <si>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</si>
  <si>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</si>
  <si>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</si>
  <si>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</si>
  <si>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</si>
  <si>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</si>
  <si>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</si>
  <si>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</si>
  <si>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</si>
  <si>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</si>
  <si>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</si>
  <si>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</si>
  <si>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</si>
  <si>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</si>
  <si>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</si>
  <si>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</si>
  <si>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</si>
  <si>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</si>
  <si>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</si>
  <si>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</si>
  <si>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</si>
  <si>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</si>
  <si>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</si>
  <si>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</si>
  <si>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</si>
  <si>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</si>
  <si>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</si>
  <si>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</si>
  <si>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</si>
  <si>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</si>
  <si>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</si>
  <si>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</si>
  <si>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</si>
  <si>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</si>
  <si>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</si>
  <si>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</si>
  <si>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</si>
  <si>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</si>
  <si>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</si>
  <si>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</si>
  <si>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</si>
  <si>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</si>
  <si>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</si>
  <si>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</si>
  <si>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</si>
  <si>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</si>
  <si>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</si>
  <si>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</si>
  <si>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</si>
  <si>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</si>
  <si>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</si>
  <si>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</si>
  <si>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</si>
  <si>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</si>
  <si>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</si>
  <si>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</si>
  <si>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</si>
  <si>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</si>
  <si>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</si>
  <si>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</si>
  <si>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</si>
  <si>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</si>
  <si>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</si>
  <si>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</si>
  <si>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</si>
  <si>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</si>
  <si>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</si>
  <si>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</si>
  <si>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</si>
  <si>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</si>
  <si>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</si>
  <si>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</si>
  <si>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</si>
  <si>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</si>
  <si>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</si>
  <si>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</si>
  <si>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</si>
  <si>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</si>
  <si>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</si>
  <si>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</si>
  <si>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</si>
  <si>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</si>
  <si>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</si>
  <si>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</si>
  <si>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</si>
  <si>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</si>
  <si>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</si>
  <si>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</si>
  <si>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</si>
  <si>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</si>
  <si>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</si>
  <si>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</si>
  <si>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</si>
  <si>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</si>
  <si>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</si>
  <si>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</si>
  <si>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</si>
  <si>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</si>
  <si>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</si>
  <si>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</si>
  <si>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</si>
  <si>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</si>
  <si>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</si>
  <si>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</si>
  <si>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</si>
  <si>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</si>
  <si>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</si>
  <si>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</si>
  <si>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</si>
  <si>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</si>
  <si>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</si>
  <si>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</si>
  <si>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</si>
  <si>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</si>
  <si>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</si>
  <si>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</si>
  <si>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</si>
  <si>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</si>
  <si>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</si>
  <si>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</si>
  <si>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</si>
  <si>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</si>
  <si>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</si>
  <si>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</si>
  <si>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</si>
  <si>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</si>
  <si>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</si>
  <si>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</si>
  <si>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</si>
  <si>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</si>
  <si>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</si>
  <si>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</si>
  <si>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</si>
  <si>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</si>
  <si>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</si>
  <si>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</si>
  <si>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</si>
  <si>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</si>
  <si>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</si>
  <si>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</si>
  <si>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</si>
  <si>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</si>
  <si>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</si>
  <si>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</si>
  <si>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</si>
  <si>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</si>
  <si>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</si>
  <si>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</si>
  <si>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</si>
  <si>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</si>
  <si>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</si>
  <si>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</si>
  <si>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</si>
  <si>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</si>
  <si>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</si>
  <si>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</si>
  <si>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</si>
  <si>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</si>
  <si>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</si>
  <si>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</si>
  <si>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</si>
  <si>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</si>
  <si>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</si>
  <si>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</si>
  <si>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</si>
  <si>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</si>
  <si>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</si>
  <si>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</si>
  <si>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</si>
  <si>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</si>
  <si>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</si>
  <si>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</si>
  <si>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</si>
  <si>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</si>
  <si>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</si>
  <si>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</si>
  <si>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</si>
  <si>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</si>
  <si>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</si>
  <si>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</si>
  <si>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</si>
  <si>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</si>
  <si>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</si>
  <si>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</si>
  <si>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</si>
  <si>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</si>
  <si>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</si>
  <si>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</si>
  <si>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</si>
  <si>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</si>
  <si>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</si>
  <si>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</si>
  <si>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</si>
  <si>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</si>
  <si>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</si>
  <si>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</si>
  <si>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</si>
  <si>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</si>
  <si>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</si>
  <si>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</si>
  <si>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</si>
  <si>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</si>
  <si>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</si>
  <si>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</si>
  <si>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</si>
  <si>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</si>
  <si>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</si>
  <si>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</si>
  <si>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</si>
  <si>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</si>
  <si>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</si>
  <si>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</si>
  <si>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</si>
  <si>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</si>
  <si>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</si>
  <si>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</si>
  <si>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</si>
  <si>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</si>
  <si>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</si>
  <si>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</si>
  <si>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</si>
  <si>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</si>
  <si>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</si>
  <si>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</si>
  <si>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</si>
  <si>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</si>
  <si>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</si>
  <si>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</si>
  <si>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</si>
  <si>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</si>
  <si>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</si>
  <si>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</si>
  <si>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</si>
  <si>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</si>
  <si>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</si>
  <si>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</si>
  <si>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Rosenheim Netze GmbH</t>
  </si>
  <si>
    <t>9870039800007</t>
  </si>
  <si>
    <t>Bayerstraße 5</t>
  </si>
  <si>
    <t>Rosenheim</t>
  </si>
  <si>
    <t>NCHN007003980000</t>
  </si>
  <si>
    <t>P877</t>
  </si>
  <si>
    <t>DE_GBA03</t>
  </si>
  <si>
    <t>edm@swro.de</t>
  </si>
  <si>
    <t>08031 / 365 2666</t>
  </si>
  <si>
    <t>EDM-Abteilung</t>
  </si>
  <si>
    <t>DE_GBD02</t>
  </si>
  <si>
    <t>DE_GBH02</t>
  </si>
  <si>
    <t>DE_GHA02</t>
  </si>
  <si>
    <t>DE_GMK02</t>
  </si>
  <si>
    <t>unbekannt</t>
  </si>
  <si>
    <t>DE_HMF03</t>
  </si>
  <si>
    <t>HHN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</si>
</sst>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00"/>
    <numFmt numFmtId="168" formatCode="0.0%"/>
    <numFmt numFmtId="169" formatCode="#,##0.000"/>
    <numFmt numFmtId="170" formatCode="0.0"/>
    <numFmt numFmtId="171" formatCode="0.000\ \ "/>
    <numFmt numFmtId="172" formatCode="0.0000\ \ "/>
    <numFmt numFmtId="173" formatCode="General&quot;.&quot;"/>
    <numFmt numFmtId="174" formatCode="_-* #,##0.00\ [$€]_-;\-* #,##0.00\ [$€]_-;_-* &quot;-&quot;??\ [$€]_-;_-@_-"/>
    <numFmt numFmtId="175" formatCode="#,#00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3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4" fontId="8" fillId="0" borderId="0" applyFont="0" applyFill="0" applyBorder="0" applyAlignment="0" applyProtection="0"/>
    <xf numFmtId="175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5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6" fontId="81" fillId="34" borderId="24" xfId="3" applyNumberFormat="1" applyFont="1" applyFill="1" applyBorder="1" applyAlignment="1" applyProtection="1">
      <alignment horizontal="center" vertical="center"/>
    </xf>
    <xf numFmtId="166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9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9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9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6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2" fontId="8" fillId="0" borderId="17" xfId="3" applyNumberFormat="1" applyFont="1" applyBorder="1" applyAlignment="1" applyProtection="1">
      <alignment vertical="center"/>
    </xf>
    <xf numFmtId="172" fontId="8" fillId="0" borderId="17" xfId="3" applyNumberFormat="1" applyFont="1" applyBorder="1" applyAlignment="1" applyProtection="1">
      <alignment horizontal="center" vertical="center"/>
    </xf>
    <xf numFmtId="171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2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9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9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9" fontId="0" fillId="74" borderId="54" xfId="0" applyNumberFormat="1" applyFont="1" applyFill="1" applyBorder="1" applyAlignment="1" applyProtection="1">
      <alignment horizontal="center" vertical="center"/>
    </xf>
    <xf numFmtId="169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6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70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Normal="100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Normal="100" workbookViewId="0">
      <selection activeCell="D2" sqref="D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44047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44105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29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83022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Stadtwerke Rosenheim Netze GmbH</v>
      </c>
      <c r="E28" s="38"/>
      <c r="F28" s="11"/>
      <c r="G28" s="2"/>
    </row>
    <row r="29" spans="1:15">
      <c r="B29" s="15"/>
      <c r="C29" s="22" t="s">
        <v>397</v>
      </c>
      <c r="D29" s="45" t="s">
        <v>657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1" priority="2">
      <formula>IF(CELL("Zeile",D29)&lt;$D$25+CELL("Zeile",$D$29),1,0)</formula>
    </cfRule>
  </conditionalFormatting>
  <conditionalFormatting sqref="D30:D48">
    <cfRule type="expression" dxfId="60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Normal="10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Stadtwerke Rosenheim Netze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Stadtwerke Rosenheim Netze GmbH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6" t="str">
        <f>Netzbetreiber!$D$11</f>
        <v>9870039800007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44105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0" t="s">
        <v>257</v>
      </c>
      <c r="I11" s="270" t="s">
        <v>260</v>
      </c>
      <c r="J11" s="270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617</v>
      </c>
      <c r="D13" s="33" t="s">
        <v>618</v>
      </c>
      <c r="E13" s="15"/>
      <c r="H13" s="270" t="s">
        <v>618</v>
      </c>
      <c r="I13" s="270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661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68" t="s">
        <v>258</v>
      </c>
      <c r="I18" s="268" t="s">
        <v>136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577</v>
      </c>
      <c r="I19" s="269" t="s">
        <v>492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493</v>
      </c>
      <c r="I20" s="269" t="s">
        <v>494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86</v>
      </c>
      <c r="C22" s="8" t="s">
        <v>615</v>
      </c>
      <c r="D22" s="49" t="s">
        <v>611</v>
      </c>
      <c r="E22" s="15"/>
      <c r="H22" s="266" t="s">
        <v>611</v>
      </c>
      <c r="I22" s="266" t="s">
        <v>612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620</v>
      </c>
      <c r="E23" s="15"/>
      <c r="H23" s="266" t="s">
        <v>614</v>
      </c>
      <c r="I23" s="8" t="s">
        <v>610</v>
      </c>
      <c r="J23" s="8"/>
      <c r="K23" s="8"/>
      <c r="L23" s="267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6" t="s">
        <v>613</v>
      </c>
      <c r="I24" s="266" t="s">
        <v>620</v>
      </c>
      <c r="J24" s="8"/>
      <c r="K24" s="8"/>
      <c r="L24" s="269" t="s">
        <v>621</v>
      </c>
      <c r="M24" s="269" t="s">
        <v>623</v>
      </c>
      <c r="N24" s="269" t="s">
        <v>622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372</v>
      </c>
      <c r="C26" s="6" t="s">
        <v>580</v>
      </c>
      <c r="D26" s="42" t="s">
        <v>137</v>
      </c>
      <c r="E26" s="15"/>
      <c r="H26" s="268" t="s">
        <v>135</v>
      </c>
      <c r="I26" s="268" t="s">
        <v>137</v>
      </c>
      <c r="J26" s="266"/>
      <c r="K26" s="266"/>
      <c r="L26" s="267"/>
    </row>
    <row r="27" spans="2:16" ht="15" customHeight="1">
      <c r="B27" s="7"/>
      <c r="C27" s="6" t="s">
        <v>624</v>
      </c>
      <c r="D27" s="42" t="s">
        <v>627</v>
      </c>
      <c r="E27" s="15"/>
      <c r="H27" s="296" t="s">
        <v>625</v>
      </c>
      <c r="I27" s="268" t="s">
        <v>626</v>
      </c>
      <c r="J27" s="268" t="s">
        <v>627</v>
      </c>
      <c r="K27" s="266"/>
      <c r="L27" s="267"/>
    </row>
    <row r="28" spans="2:16" ht="15" customHeight="1">
      <c r="B28" s="22"/>
      <c r="C28" s="15" t="str">
        <f>HLOOKUP(D27,H27:J28,2,0)</f>
        <v>=&gt; Q(Allokation)  =  Q(Synth.) × F(opt)</v>
      </c>
      <c r="D28" s="297">
        <v>1</v>
      </c>
      <c r="E28" s="15"/>
      <c r="H28" s="269" t="s">
        <v>628</v>
      </c>
      <c r="I28" s="269" t="s">
        <v>629</v>
      </c>
      <c r="J28" s="269" t="s">
        <v>630</v>
      </c>
      <c r="K28" s="266"/>
      <c r="L28" s="267"/>
    </row>
    <row r="29" spans="2:16" ht="15" customHeight="1">
      <c r="B29" s="22"/>
      <c r="C29" s="15" t="str">
        <f>HLOOKUP(D27,H27:J29,3,0)</f>
        <v xml:space="preserve">Hinweis: dynamische Korrekturfaktoren sind tägl. als anwendungsspezif. Parameter bereitzustellen. </v>
      </c>
      <c r="D29" s="298"/>
      <c r="E29" s="15"/>
      <c r="H29" s="269" t="s">
        <v>631</v>
      </c>
      <c r="I29" s="269" t="s">
        <v>632</v>
      </c>
      <c r="J29" s="269" t="s">
        <v>633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497</v>
      </c>
      <c r="C31" s="6" t="s">
        <v>579</v>
      </c>
      <c r="D31" s="42" t="s">
        <v>137</v>
      </c>
      <c r="E31" s="15"/>
      <c r="H31" s="268" t="s">
        <v>135</v>
      </c>
      <c r="I31" s="268" t="s">
        <v>137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634</v>
      </c>
      <c r="I32" s="269" t="s">
        <v>635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636</v>
      </c>
      <c r="I33" s="266" t="s">
        <v>631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551</v>
      </c>
      <c r="C35" s="24" t="s">
        <v>499</v>
      </c>
      <c r="D35" s="42">
        <v>8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552</v>
      </c>
      <c r="C37" s="5" t="s">
        <v>367</v>
      </c>
      <c r="D37" s="34">
        <v>1100000</v>
      </c>
      <c r="E37" s="15" t="s">
        <v>510</v>
      </c>
      <c r="I37" s="266"/>
      <c r="J37" s="266"/>
      <c r="K37" s="266"/>
      <c r="L37" s="266"/>
      <c r="M37" s="267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368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660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59" priority="21">
      <formula>IF($D$11="Gaspool",1,0)</formula>
    </cfRule>
  </conditionalFormatting>
  <conditionalFormatting sqref="D16">
    <cfRule type="expression" dxfId="58" priority="18">
      <formula>IF($D$11="NCG",1,0)</formula>
    </cfRule>
  </conditionalFormatting>
  <conditionalFormatting sqref="D48:D62">
    <cfRule type="expression" dxfId="57" priority="17">
      <formula>IF(CELL("Zeile",D48)&lt;$D$46+CELL("Zeile",$D$48),1,0)</formula>
    </cfRule>
  </conditionalFormatting>
  <conditionalFormatting sqref="D49:D62">
    <cfRule type="expression" dxfId="56" priority="16">
      <formula>IF(CELL(D49)&lt;$D$36+27,1,0)</formula>
    </cfRule>
  </conditionalFormatting>
  <conditionalFormatting sqref="D23">
    <cfRule type="expression" dxfId="55" priority="15">
      <formula>IF($D$22=$H$22,1,0)</formula>
    </cfRule>
  </conditionalFormatting>
  <conditionalFormatting sqref="D31">
    <cfRule type="expression" dxfId="54" priority="4">
      <formula>IF($D$18="synthetisch",1,0)</formula>
    </cfRule>
  </conditionalFormatting>
  <conditionalFormatting sqref="D28">
    <cfRule type="expression" dxfId="53" priority="2">
      <formula>IF(AND($D$27=$I$27,$D$26=$H$26),1,0)</formula>
    </cfRule>
  </conditionalFormatting>
  <conditionalFormatting sqref="D26:D28">
    <cfRule type="expression" dxfId="52" priority="5">
      <formula>IF($D$18="analytisch",1,0)</formula>
    </cfRule>
  </conditionalFormatting>
  <conditionalFormatting sqref="D27">
    <cfRule type="expression" dxfId="51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Normal="100" workbookViewId="0">
      <selection activeCell="F31" sqref="F31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546</v>
      </c>
    </row>
    <row r="3" spans="2:56" ht="15" customHeight="1">
      <c r="B3" s="169"/>
    </row>
    <row r="4" spans="2:56">
      <c r="B4" s="128"/>
      <c r="C4" s="56" t="s">
        <v>449</v>
      </c>
      <c r="D4" s="57"/>
      <c r="E4" s="328" t="str">
        <f>Netzbetreiber!D9</f>
        <v>Stadtwerke Rosenheim Netze GmbH</v>
      </c>
      <c r="F4" s="328"/>
      <c r="G4" s="328"/>
      <c r="M4" s="128"/>
      <c r="N4" s="128"/>
      <c r="O4" s="128"/>
    </row>
    <row r="5" spans="2:56">
      <c r="B5" s="128"/>
      <c r="C5" s="56" t="s">
        <v>448</v>
      </c>
      <c r="D5" s="57"/>
      <c r="E5" s="58" t="str">
        <f>Netzbetreiber!D28</f>
        <v>Stadtwerke Rosenheim Netze GmbH</v>
      </c>
      <c r="F5" s="128"/>
      <c r="G5" s="128"/>
      <c r="H5" s="128"/>
      <c r="M5" s="128"/>
      <c r="N5" s="128"/>
      <c r="O5" s="128"/>
    </row>
    <row r="6" spans="2:56">
      <c r="B6" s="128"/>
      <c r="C6" s="60" t="s">
        <v>491</v>
      </c>
      <c r="D6" s="57"/>
      <c r="E6" s="327" t="str">
        <f>Netzbetreiber!D11</f>
        <v>9870039800007</v>
      </c>
      <c r="F6" s="327"/>
      <c r="G6" s="327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6" t="s">
        <v>134</v>
      </c>
      <c r="D7" s="57"/>
      <c r="E7" s="50">
        <f>Netzbetreiber!D6</f>
        <v>44105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501</v>
      </c>
      <c r="J8" s="128"/>
      <c r="K8" s="128"/>
      <c r="L8" s="128"/>
      <c r="M8" s="128"/>
      <c r="N8" s="128"/>
      <c r="O8" s="128"/>
    </row>
    <row r="9" spans="2:56">
      <c r="B9" s="128"/>
      <c r="C9" s="60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>
      <c r="B10" s="128"/>
      <c r="C10" s="56" t="s">
        <v>587</v>
      </c>
      <c r="D10" s="128"/>
      <c r="E10" s="128"/>
      <c r="F10" s="49">
        <v>1</v>
      </c>
      <c r="G10" s="57"/>
      <c r="H10" s="170" t="s">
        <v>604</v>
      </c>
      <c r="J10" s="128"/>
      <c r="K10" s="128"/>
      <c r="L10" s="128"/>
      <c r="M10" s="128"/>
      <c r="N10" s="128"/>
      <c r="O10" s="128"/>
    </row>
    <row r="11" spans="2:56">
      <c r="B11" s="128"/>
      <c r="C11" s="56" t="s">
        <v>605</v>
      </c>
      <c r="D11" s="128"/>
      <c r="E11" s="128"/>
      <c r="F11" s="331" t="str">
        <f>INDEX('SLP-Verfahren'!D48:D62,'SLP-Temp-Gebiet #01'!F10)</f>
        <v>Rosenheim</v>
      </c>
      <c r="G11" s="331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38" t="s">
        <v>586</v>
      </c>
      <c r="D13" s="338"/>
      <c r="E13" s="338"/>
      <c r="F13" s="180" t="s">
        <v>550</v>
      </c>
      <c r="G13" s="128" t="s">
        <v>548</v>
      </c>
      <c r="H13" s="260" t="s">
        <v>565</v>
      </c>
      <c r="I13" s="57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9" t="s">
        <v>452</v>
      </c>
      <c r="D14" s="339"/>
      <c r="E14" s="87" t="s">
        <v>453</v>
      </c>
      <c r="F14" s="261" t="s">
        <v>86</v>
      </c>
      <c r="G14" s="262" t="s">
        <v>574</v>
      </c>
      <c r="H14" s="51">
        <v>0</v>
      </c>
      <c r="I14" s="57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39" t="s">
        <v>389</v>
      </c>
      <c r="D15" s="339"/>
      <c r="E15" s="87" t="s">
        <v>453</v>
      </c>
      <c r="F15" s="261" t="s">
        <v>72</v>
      </c>
      <c r="G15" s="262" t="s">
        <v>568</v>
      </c>
      <c r="H15" s="51">
        <v>0</v>
      </c>
      <c r="I15" s="57"/>
      <c r="J15" s="128"/>
      <c r="K15" s="128"/>
      <c r="L15" s="128"/>
      <c r="M15" s="128"/>
      <c r="N15" s="128"/>
      <c r="O15" s="159" t="s">
        <v>671</v>
      </c>
      <c r="R15" s="259" t="s">
        <v>72</v>
      </c>
      <c r="S15" s="259" t="s">
        <v>73</v>
      </c>
      <c r="T15" s="259" t="s">
        <v>74</v>
      </c>
      <c r="U15" s="259" t="s">
        <v>75</v>
      </c>
      <c r="V15" s="259" t="s">
        <v>76</v>
      </c>
      <c r="W15" s="259" t="s">
        <v>77</v>
      </c>
      <c r="X15" s="259" t="s">
        <v>78</v>
      </c>
      <c r="Y15" s="259" t="s">
        <v>79</v>
      </c>
      <c r="Z15" s="259" t="s">
        <v>80</v>
      </c>
      <c r="AA15" s="259" t="s">
        <v>81</v>
      </c>
      <c r="AB15" s="259" t="s">
        <v>82</v>
      </c>
      <c r="AC15" s="259" t="s">
        <v>83</v>
      </c>
      <c r="AD15" s="259" t="s">
        <v>84</v>
      </c>
      <c r="AE15" s="259" t="s">
        <v>85</v>
      </c>
      <c r="AF15" s="259" t="s">
        <v>86</v>
      </c>
      <c r="AG15" s="259" t="s">
        <v>372</v>
      </c>
      <c r="AH15" s="259" t="s">
        <v>497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172"/>
      <c r="E16" s="128"/>
      <c r="F16" s="57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17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6" t="s">
        <v>526</v>
      </c>
      <c r="D18" s="128"/>
      <c r="E18" s="128"/>
      <c r="F18" s="49">
        <v>1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517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528</v>
      </c>
      <c r="D21" s="151" t="s">
        <v>519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539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146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138</v>
      </c>
      <c r="D23" s="185"/>
      <c r="E23" s="154" t="s">
        <v>506</v>
      </c>
      <c r="F23" s="154" t="s">
        <v>140</v>
      </c>
      <c r="G23" s="154" t="s">
        <v>140</v>
      </c>
      <c r="H23" s="154" t="s">
        <v>140</v>
      </c>
      <c r="I23" s="154" t="s">
        <v>140</v>
      </c>
      <c r="J23" s="154" t="s">
        <v>140</v>
      </c>
      <c r="K23" s="154" t="s">
        <v>140</v>
      </c>
      <c r="L23" s="154" t="s">
        <v>140</v>
      </c>
      <c r="M23" s="154" t="s">
        <v>140</v>
      </c>
      <c r="N23" s="154" t="s">
        <v>140</v>
      </c>
      <c r="O23" s="182" t="s">
        <v>143</v>
      </c>
      <c r="Q23" s="208"/>
      <c r="R23" s="67" t="s">
        <v>140</v>
      </c>
      <c r="S23" s="67" t="s">
        <v>506</v>
      </c>
      <c r="T23" s="287" t="str">
        <f>O15</f>
        <v>unbekannt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523</v>
      </c>
      <c r="D24" s="185"/>
      <c r="E24" s="154" t="s">
        <v>660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518</v>
      </c>
      <c r="D25" s="185"/>
      <c r="E25" s="158" t="s">
        <v>662</v>
      </c>
      <c r="F25" s="158" t="s">
        <v>365</v>
      </c>
      <c r="G25" s="158"/>
      <c r="H25" s="158"/>
      <c r="I25" s="158"/>
      <c r="J25" s="158"/>
      <c r="K25" s="158"/>
      <c r="L25" s="158"/>
      <c r="M25" s="158"/>
      <c r="N25" s="158"/>
      <c r="O25" s="182" t="s">
        <v>144</v>
      </c>
      <c r="Q25" s="208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142</v>
      </c>
      <c r="D26" s="185"/>
      <c r="E26" s="154" t="s">
        <v>507</v>
      </c>
      <c r="F26" s="154" t="s">
        <v>507</v>
      </c>
      <c r="G26" s="154"/>
      <c r="H26" s="154"/>
      <c r="I26" s="154"/>
      <c r="J26" s="154"/>
      <c r="K26" s="154"/>
      <c r="L26" s="154"/>
      <c r="M26" s="154"/>
      <c r="N26" s="154"/>
      <c r="O26" s="182" t="s">
        <v>143</v>
      </c>
      <c r="Q26" s="208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8"/>
      <c r="C28" s="56" t="s">
        <v>522</v>
      </c>
      <c r="D28" s="128"/>
      <c r="E28" s="128"/>
      <c r="F28" s="49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141</v>
      </c>
      <c r="D30" s="177" t="s">
        <v>256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145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529</v>
      </c>
      <c r="D31" s="183" t="s">
        <v>255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535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>
        <v>0</v>
      </c>
      <c r="J32" s="153"/>
      <c r="K32" s="153"/>
      <c r="L32" s="153"/>
      <c r="M32" s="153"/>
      <c r="N32" s="153"/>
      <c r="O32" s="182" t="s">
        <v>146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363</v>
      </c>
      <c r="D33" s="151" t="s">
        <v>362</v>
      </c>
      <c r="E33" s="154" t="s">
        <v>3</v>
      </c>
      <c r="F33" s="154" t="s">
        <v>361</v>
      </c>
      <c r="G33" s="154" t="s">
        <v>352</v>
      </c>
      <c r="H33" s="154" t="s">
        <v>353</v>
      </c>
      <c r="I33" s="154"/>
      <c r="J33" s="154"/>
      <c r="K33" s="154"/>
      <c r="L33" s="154"/>
      <c r="M33" s="154"/>
      <c r="N33" s="154"/>
      <c r="O33" s="182" t="s">
        <v>143</v>
      </c>
      <c r="Q33" s="208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0"/>
      <c r="C34" s="184" t="s">
        <v>455</v>
      </c>
      <c r="D34" s="151" t="s">
        <v>454</v>
      </c>
      <c r="E34" s="154" t="s">
        <v>515</v>
      </c>
      <c r="F34" s="154" t="s">
        <v>515</v>
      </c>
      <c r="G34" s="154" t="s">
        <v>515</v>
      </c>
      <c r="H34" s="154" t="s">
        <v>515</v>
      </c>
      <c r="I34" s="160"/>
      <c r="J34" s="160"/>
      <c r="K34" s="160"/>
      <c r="L34" s="160"/>
      <c r="M34" s="160"/>
      <c r="N34" s="160"/>
      <c r="O34" s="182" t="s">
        <v>143</v>
      </c>
      <c r="Q34" s="208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143</v>
      </c>
      <c r="Q35" s="208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447</v>
      </c>
      <c r="D36" s="117" t="s">
        <v>540</v>
      </c>
      <c r="E36" s="160" t="s">
        <v>456</v>
      </c>
      <c r="F36" s="160" t="s">
        <v>456</v>
      </c>
      <c r="G36" s="160" t="s">
        <v>457</v>
      </c>
      <c r="H36" s="160" t="s">
        <v>457</v>
      </c>
      <c r="I36" s="160"/>
      <c r="J36" s="160"/>
      <c r="K36" s="160"/>
      <c r="L36" s="160"/>
      <c r="M36" s="160"/>
      <c r="N36" s="160"/>
      <c r="O36" s="182" t="s">
        <v>143</v>
      </c>
      <c r="Q36" s="208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271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351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364</v>
      </c>
      <c r="K46" s="195"/>
      <c r="L46" s="195"/>
      <c r="M46" s="195"/>
      <c r="N46" s="195"/>
      <c r="O46" s="196"/>
    </row>
    <row r="47" spans="2:28">
      <c r="B47" s="190"/>
      <c r="C47" s="197" t="s">
        <v>350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364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6" t="s">
        <v>545</v>
      </c>
      <c r="D52" s="128"/>
      <c r="E52" s="128"/>
      <c r="F52" s="155">
        <f>F18</f>
        <v>1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517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145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528</v>
      </c>
      <c r="D55" s="151" t="s">
        <v>519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539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146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138</v>
      </c>
      <c r="D57" s="185"/>
      <c r="E57" s="154" t="str">
        <f>E23</f>
        <v>MeteoGroup</v>
      </c>
      <c r="F57" s="154" t="str">
        <f t="shared" ref="F57:N57" si="7">F23</f>
        <v>DWD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2" t="s">
        <v>143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523</v>
      </c>
      <c r="D58" s="185"/>
      <c r="E58" s="154" t="str">
        <f>E24</f>
        <v>Rosenheim</v>
      </c>
      <c r="F58" s="154" t="str">
        <f t="shared" ref="F58:N58" si="8">F24</f>
        <v>DEF-St.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2" t="s">
        <v>524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518</v>
      </c>
      <c r="D59" s="185"/>
      <c r="E59" s="158" t="str">
        <f>E25</f>
        <v>P877</v>
      </c>
      <c r="F59" s="158" t="str">
        <f t="shared" ref="F59:N59" si="9">F25</f>
        <v>xxxxx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2" t="s">
        <v>144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142</v>
      </c>
      <c r="D60" s="185"/>
      <c r="E60" s="156" t="str">
        <f>E26</f>
        <v>Temp. (2m)</v>
      </c>
      <c r="F60" s="156" t="str">
        <f t="shared" ref="F60:N60" si="10">F26</f>
        <v>Temp. (2m)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2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1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8"/>
      <c r="C64" s="176" t="s">
        <v>141</v>
      </c>
      <c r="D64" s="177" t="s">
        <v>256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145</v>
      </c>
    </row>
    <row r="65" spans="2:15">
      <c r="B65" s="180"/>
      <c r="C65" s="181" t="s">
        <v>529</v>
      </c>
      <c r="D65" s="183" t="s">
        <v>255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12">ROUND(G66/$D$66,4)</f>
        <v>0.1333</v>
      </c>
      <c r="H65" s="278">
        <f t="shared" si="12"/>
        <v>6.6699999999999995E-2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535</v>
      </c>
      <c r="D66" s="183">
        <f>SUMPRODUCT(E66:N66,E63:N63)</f>
        <v>1.875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146</v>
      </c>
    </row>
    <row r="67" spans="2:15">
      <c r="B67" s="180"/>
      <c r="C67" s="184" t="s">
        <v>363</v>
      </c>
      <c r="D67" s="151" t="s">
        <v>362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2" t="s">
        <v>143</v>
      </c>
    </row>
    <row r="68" spans="2:15">
      <c r="B68" s="180"/>
      <c r="C68" s="184" t="s">
        <v>455</v>
      </c>
      <c r="D68" s="151" t="s">
        <v>454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2" t="s">
        <v>143</v>
      </c>
    </row>
    <row r="69" spans="2:15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2" t="s">
        <v>143</v>
      </c>
    </row>
    <row r="70" spans="2:15">
      <c r="B70" s="180"/>
      <c r="C70" s="189" t="s">
        <v>447</v>
      </c>
      <c r="D70" s="117" t="s">
        <v>540</v>
      </c>
      <c r="E70" s="161" t="s">
        <v>457</v>
      </c>
      <c r="F70" s="161" t="s">
        <v>457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2" t="s">
        <v>143</v>
      </c>
    </row>
    <row r="71" spans="2:15"/>
    <row r="72" spans="2:15" ht="15.75" customHeight="1">
      <c r="C72" s="340" t="s">
        <v>582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9" priority="28">
      <formula>IF(E$20&lt;=$F$18,1,0)</formula>
    </cfRule>
  </conditionalFormatting>
  <conditionalFormatting sqref="E32:N36">
    <cfRule type="expression" dxfId="48" priority="27">
      <formula>IF(E$30&lt;=$F$28,1,0)</formula>
    </cfRule>
  </conditionalFormatting>
  <conditionalFormatting sqref="E26:F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6:N59">
    <cfRule type="expression" dxfId="45" priority="22">
      <formula>IF(E$54&lt;=$F$52,1,0)</formula>
    </cfRule>
  </conditionalFormatting>
  <conditionalFormatting sqref="E60:N60">
    <cfRule type="expression" dxfId="44" priority="21">
      <formula>IF(E$54&lt;=$F$52,1,0)</formula>
    </cfRule>
  </conditionalFormatting>
  <conditionalFormatting sqref="E66:N68">
    <cfRule type="expression" dxfId="43" priority="15">
      <formula>IF(E$64&lt;=$F$62,1,0)</formula>
    </cfRule>
  </conditionalFormatting>
  <conditionalFormatting sqref="E65:N68 E70:N70">
    <cfRule type="expression" dxfId="42" priority="13">
      <formula>IF(E$64&gt;$F$62,1,0)</formula>
    </cfRule>
  </conditionalFormatting>
  <conditionalFormatting sqref="E56:N60">
    <cfRule type="expression" dxfId="41" priority="12">
      <formula>IF(E$54&gt;$F$52,1,0)</formula>
    </cfRule>
  </conditionalFormatting>
  <conditionalFormatting sqref="E21:N26">
    <cfRule type="expression" dxfId="40" priority="11">
      <formula>IF(E$20&gt;$F$18,1,0)</formula>
    </cfRule>
  </conditionalFormatting>
  <conditionalFormatting sqref="E32:N36">
    <cfRule type="expression" dxfId="39" priority="10">
      <formula>IF(E$30&gt;$F$28,1,0)</formula>
    </cfRule>
  </conditionalFormatting>
  <conditionalFormatting sqref="H11 H8:H9">
    <cfRule type="expression" dxfId="38" priority="9">
      <formula>IF($F$9=1,1,0)</formula>
    </cfRule>
  </conditionalFormatting>
  <conditionalFormatting sqref="E55:N55">
    <cfRule type="expression" dxfId="37" priority="8">
      <formula>IF(E$54&gt;$F$52,1,0)</formula>
    </cfRule>
  </conditionalFormatting>
  <conditionalFormatting sqref="E31:N31">
    <cfRule type="expression" dxfId="36" priority="7">
      <formula>IF(E$30&gt;$F$28,1,0)</formula>
    </cfRule>
  </conditionalFormatting>
  <conditionalFormatting sqref="E70:N70">
    <cfRule type="expression" dxfId="35" priority="6">
      <formula>IF(E$64&lt;=$F$62,1,0)</formula>
    </cfRule>
  </conditionalFormatting>
  <conditionalFormatting sqref="H10">
    <cfRule type="expression" dxfId="34" priority="5">
      <formula>IF($F$9=1,1,0)</formula>
    </cfRule>
  </conditionalFormatting>
  <conditionalFormatting sqref="E69:N69">
    <cfRule type="expression" dxfId="33" priority="2">
      <formula>IF(E$64&lt;=$F$62,1,0)</formula>
    </cfRule>
  </conditionalFormatting>
  <conditionalFormatting sqref="E69:N69">
    <cfRule type="expression" dxfId="32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4:N34 E69:N69 F25:N25 J32:N32 F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546</v>
      </c>
    </row>
    <row r="3" spans="2:56" ht="15" customHeight="1">
      <c r="B3" s="169"/>
    </row>
    <row r="4" spans="2:56">
      <c r="B4" s="128"/>
      <c r="C4" s="56" t="s">
        <v>449</v>
      </c>
      <c r="D4" s="57"/>
      <c r="E4" s="328" t="str">
        <f>Netzbetreiber!$D$9</f>
        <v>Stadtwerke Rosenheim Netze GmbH</v>
      </c>
      <c r="F4" s="128"/>
      <c r="M4" s="128"/>
      <c r="N4" s="128"/>
      <c r="O4" s="128"/>
    </row>
    <row r="5" spans="2:56">
      <c r="B5" s="128"/>
      <c r="C5" s="56" t="s">
        <v>448</v>
      </c>
      <c r="D5" s="57"/>
      <c r="E5" s="58" t="str">
        <f>Netzbetreiber!$D$28</f>
        <v>Stadtwerke Rosenheim Netze GmbH</v>
      </c>
      <c r="F5" s="128"/>
      <c r="G5" s="128"/>
      <c r="H5" s="128"/>
      <c r="M5" s="128"/>
      <c r="N5" s="128"/>
      <c r="O5" s="128"/>
    </row>
    <row r="6" spans="2:56">
      <c r="B6" s="128"/>
      <c r="C6" s="60" t="s">
        <v>491</v>
      </c>
      <c r="D6" s="57"/>
      <c r="E6" s="327" t="str">
        <f>Netzbetreiber!$D$11</f>
        <v>9870039800007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6" t="s">
        <v>134</v>
      </c>
      <c r="D7" s="57"/>
      <c r="E7" s="50">
        <f>Netzbetreiber!$D$6</f>
        <v>44105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501</v>
      </c>
      <c r="J8" s="128"/>
      <c r="K8" s="128"/>
      <c r="L8" s="128"/>
      <c r="M8" s="128"/>
      <c r="N8" s="128"/>
      <c r="O8" s="128"/>
    </row>
    <row r="9" spans="2:56">
      <c r="B9" s="128"/>
      <c r="C9" s="60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>
      <c r="B10" s="128"/>
      <c r="C10" s="56" t="s">
        <v>587</v>
      </c>
      <c r="D10" s="128"/>
      <c r="E10" s="128"/>
      <c r="F10" s="49">
        <v>2</v>
      </c>
      <c r="G10" s="57"/>
      <c r="H10" s="170" t="s">
        <v>604</v>
      </c>
      <c r="J10" s="128"/>
      <c r="K10" s="128"/>
      <c r="L10" s="128"/>
      <c r="M10" s="128"/>
      <c r="N10" s="128"/>
      <c r="O10" s="128"/>
    </row>
    <row r="11" spans="2:56">
      <c r="B11" s="128"/>
      <c r="C11" s="56" t="s">
        <v>605</v>
      </c>
      <c r="D11" s="128"/>
      <c r="E11" s="128"/>
      <c r="F11" s="331">
        <f>INDEX('SLP-Verfahren'!D48:D62,'SLP-Temp-Gebiet #02'!F10)</f>
        <v>0</v>
      </c>
      <c r="G11" s="331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38" t="s">
        <v>586</v>
      </c>
      <c r="D13" s="338"/>
      <c r="E13" s="338"/>
      <c r="F13" s="180" t="s">
        <v>550</v>
      </c>
      <c r="G13" s="128" t="s">
        <v>548</v>
      </c>
      <c r="H13" s="260" t="s">
        <v>565</v>
      </c>
      <c r="I13" s="57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39" t="s">
        <v>452</v>
      </c>
      <c r="D14" s="339"/>
      <c r="E14" s="87" t="s">
        <v>453</v>
      </c>
      <c r="F14" s="261" t="s">
        <v>86</v>
      </c>
      <c r="G14" s="262" t="s">
        <v>574</v>
      </c>
      <c r="H14" s="51">
        <v>0</v>
      </c>
      <c r="I14" s="57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39" t="s">
        <v>389</v>
      </c>
      <c r="D15" s="339"/>
      <c r="E15" s="87" t="s">
        <v>453</v>
      </c>
      <c r="F15" s="261" t="s">
        <v>72</v>
      </c>
      <c r="G15" s="262" t="s">
        <v>568</v>
      </c>
      <c r="H15" s="51">
        <v>0</v>
      </c>
      <c r="I15" s="57"/>
      <c r="J15" s="128"/>
      <c r="K15" s="128"/>
      <c r="L15" s="128"/>
      <c r="M15" s="128"/>
      <c r="N15" s="128"/>
      <c r="O15" s="159" t="s">
        <v>530</v>
      </c>
      <c r="R15" s="259" t="s">
        <v>72</v>
      </c>
      <c r="S15" s="259" t="s">
        <v>73</v>
      </c>
      <c r="T15" s="259" t="s">
        <v>74</v>
      </c>
      <c r="U15" s="259" t="s">
        <v>75</v>
      </c>
      <c r="V15" s="259" t="s">
        <v>76</v>
      </c>
      <c r="W15" s="259" t="s">
        <v>77</v>
      </c>
      <c r="X15" s="259" t="s">
        <v>78</v>
      </c>
      <c r="Y15" s="259" t="s">
        <v>79</v>
      </c>
      <c r="Z15" s="259" t="s">
        <v>80</v>
      </c>
      <c r="AA15" s="259" t="s">
        <v>81</v>
      </c>
      <c r="AB15" s="259" t="s">
        <v>82</v>
      </c>
      <c r="AC15" s="259" t="s">
        <v>83</v>
      </c>
      <c r="AD15" s="259" t="s">
        <v>84</v>
      </c>
      <c r="AE15" s="259" t="s">
        <v>85</v>
      </c>
      <c r="AF15" s="259" t="s">
        <v>86</v>
      </c>
      <c r="AG15" s="259" t="s">
        <v>372</v>
      </c>
      <c r="AH15" s="259" t="s">
        <v>497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289"/>
      <c r="E16" s="128"/>
      <c r="F16" s="57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28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6" t="s">
        <v>526</v>
      </c>
      <c r="D18" s="128"/>
      <c r="E18" s="128"/>
      <c r="F18" s="49">
        <v>2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517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528</v>
      </c>
      <c r="D21" s="151" t="s">
        <v>519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539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146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138</v>
      </c>
      <c r="D23" s="185"/>
      <c r="E23" s="154" t="s">
        <v>140</v>
      </c>
      <c r="F23" s="154" t="s">
        <v>140</v>
      </c>
      <c r="G23" s="154" t="s">
        <v>140</v>
      </c>
      <c r="H23" s="154" t="s">
        <v>140</v>
      </c>
      <c r="I23" s="154" t="s">
        <v>140</v>
      </c>
      <c r="J23" s="154" t="s">
        <v>140</v>
      </c>
      <c r="K23" s="154" t="s">
        <v>140</v>
      </c>
      <c r="L23" s="154" t="s">
        <v>140</v>
      </c>
      <c r="M23" s="154" t="s">
        <v>140</v>
      </c>
      <c r="N23" s="154" t="s">
        <v>140</v>
      </c>
      <c r="O23" s="182" t="s">
        <v>143</v>
      </c>
      <c r="Q23" s="208"/>
      <c r="R23" s="67" t="s">
        <v>140</v>
      </c>
      <c r="S23" s="67" t="s">
        <v>506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523</v>
      </c>
      <c r="D24" s="185"/>
      <c r="E24" s="154" t="s">
        <v>583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518</v>
      </c>
      <c r="D25" s="185"/>
      <c r="E25" s="158" t="s">
        <v>365</v>
      </c>
      <c r="F25" s="158" t="s">
        <v>365</v>
      </c>
      <c r="G25" s="158"/>
      <c r="H25" s="158"/>
      <c r="I25" s="158"/>
      <c r="J25" s="158"/>
      <c r="K25" s="158"/>
      <c r="L25" s="158"/>
      <c r="M25" s="158"/>
      <c r="N25" s="158"/>
      <c r="O25" s="182" t="s">
        <v>144</v>
      </c>
      <c r="Q25" s="208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142</v>
      </c>
      <c r="D26" s="185"/>
      <c r="E26" s="154" t="s">
        <v>507</v>
      </c>
      <c r="F26" s="154" t="s">
        <v>507</v>
      </c>
      <c r="G26" s="154"/>
      <c r="H26" s="154"/>
      <c r="I26" s="154"/>
      <c r="J26" s="154"/>
      <c r="K26" s="154"/>
      <c r="L26" s="154"/>
      <c r="M26" s="154"/>
      <c r="N26" s="154"/>
      <c r="O26" s="182" t="s">
        <v>143</v>
      </c>
      <c r="Q26" s="208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8"/>
      <c r="C28" s="56" t="s">
        <v>522</v>
      </c>
      <c r="D28" s="128"/>
      <c r="E28" s="128"/>
      <c r="F28" s="49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141</v>
      </c>
      <c r="D30" s="177" t="s">
        <v>256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145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529</v>
      </c>
      <c r="D31" s="183" t="s">
        <v>255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535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146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363</v>
      </c>
      <c r="D33" s="151" t="s">
        <v>362</v>
      </c>
      <c r="E33" s="154" t="s">
        <v>3</v>
      </c>
      <c r="F33" s="154" t="s">
        <v>361</v>
      </c>
      <c r="G33" s="154" t="s">
        <v>352</v>
      </c>
      <c r="H33" s="154" t="s">
        <v>353</v>
      </c>
      <c r="I33" s="154"/>
      <c r="J33" s="154"/>
      <c r="K33" s="154"/>
      <c r="L33" s="154"/>
      <c r="M33" s="154"/>
      <c r="N33" s="154"/>
      <c r="O33" s="182" t="s">
        <v>143</v>
      </c>
      <c r="Q33" s="208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0"/>
      <c r="C34" s="184" t="s">
        <v>455</v>
      </c>
      <c r="D34" s="151" t="s">
        <v>454</v>
      </c>
      <c r="E34" s="154" t="s">
        <v>515</v>
      </c>
      <c r="F34" s="154" t="s">
        <v>515</v>
      </c>
      <c r="G34" s="154" t="s">
        <v>515</v>
      </c>
      <c r="H34" s="154" t="s">
        <v>515</v>
      </c>
      <c r="I34" s="160"/>
      <c r="J34" s="160"/>
      <c r="K34" s="160"/>
      <c r="L34" s="160"/>
      <c r="M34" s="160"/>
      <c r="N34" s="160"/>
      <c r="O34" s="182" t="s">
        <v>143</v>
      </c>
      <c r="Q34" s="208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143</v>
      </c>
      <c r="Q35" s="208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447</v>
      </c>
      <c r="D36" s="117" t="s">
        <v>540</v>
      </c>
      <c r="E36" s="160" t="s">
        <v>456</v>
      </c>
      <c r="F36" s="160" t="s">
        <v>456</v>
      </c>
      <c r="G36" s="160" t="s">
        <v>457</v>
      </c>
      <c r="H36" s="160" t="s">
        <v>457</v>
      </c>
      <c r="I36" s="160"/>
      <c r="J36" s="160"/>
      <c r="K36" s="160"/>
      <c r="L36" s="160"/>
      <c r="M36" s="160"/>
      <c r="N36" s="160"/>
      <c r="O36" s="182" t="s">
        <v>143</v>
      </c>
      <c r="Q36" s="208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271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351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364</v>
      </c>
      <c r="K46" s="195"/>
      <c r="L46" s="195"/>
      <c r="M46" s="195"/>
      <c r="N46" s="195"/>
      <c r="O46" s="196"/>
    </row>
    <row r="47" spans="2:28">
      <c r="B47" s="190"/>
      <c r="C47" s="197" t="s">
        <v>350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364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6" t="s">
        <v>545</v>
      </c>
      <c r="D52" s="128"/>
      <c r="E52" s="128"/>
      <c r="F52" s="155">
        <f>F18</f>
        <v>2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517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145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528</v>
      </c>
      <c r="D55" s="151" t="s">
        <v>519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539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146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138</v>
      </c>
      <c r="D57" s="185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2" t="s">
        <v>143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523</v>
      </c>
      <c r="D58" s="185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2" t="s">
        <v>524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518</v>
      </c>
      <c r="D59" s="185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2" t="s">
        <v>144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142</v>
      </c>
      <c r="D60" s="185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2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8"/>
      <c r="C64" s="176" t="s">
        <v>141</v>
      </c>
      <c r="D64" s="177" t="s">
        <v>256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145</v>
      </c>
    </row>
    <row r="65" spans="2:15">
      <c r="B65" s="180"/>
      <c r="C65" s="181" t="s">
        <v>529</v>
      </c>
      <c r="D65" s="183" t="s">
        <v>255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535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146</v>
      </c>
    </row>
    <row r="67" spans="2:15">
      <c r="B67" s="180"/>
      <c r="C67" s="184" t="s">
        <v>363</v>
      </c>
      <c r="D67" s="151" t="s">
        <v>362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2" t="s">
        <v>143</v>
      </c>
    </row>
    <row r="68" spans="2:15">
      <c r="B68" s="180"/>
      <c r="C68" s="184" t="s">
        <v>455</v>
      </c>
      <c r="D68" s="151" t="s">
        <v>454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2" t="s">
        <v>143</v>
      </c>
    </row>
    <row r="69" spans="2:15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2" t="s">
        <v>143</v>
      </c>
    </row>
    <row r="70" spans="2:15">
      <c r="B70" s="180"/>
      <c r="C70" s="189" t="s">
        <v>447</v>
      </c>
      <c r="D70" s="117" t="s">
        <v>540</v>
      </c>
      <c r="E70" s="161" t="s">
        <v>457</v>
      </c>
      <c r="F70" s="161" t="s">
        <v>457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2" t="s">
        <v>143</v>
      </c>
    </row>
    <row r="71" spans="2:15"/>
    <row r="72" spans="2:15" ht="15.75" customHeight="1">
      <c r="C72" s="340" t="s">
        <v>582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A10" sqref="A10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366</v>
      </c>
    </row>
    <row r="3" spans="2:26">
      <c r="B3" s="128" t="s">
        <v>470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3" t="s">
        <v>371</v>
      </c>
      <c r="D5" s="54" t="str">
        <f>Netzbetreiber!$D$9</f>
        <v>Stadtwerke Rosenheim Netze GmbH</v>
      </c>
      <c r="E5" s="128"/>
      <c r="J5" s="86" t="s">
        <v>501</v>
      </c>
      <c r="K5" s="129" t="s">
        <v>504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3" t="s">
        <v>338</v>
      </c>
      <c r="D6" s="54" t="str">
        <f>Netzbetreiber!$D$28</f>
        <v>Stadtwerke Rosenheim Netze GmbH</v>
      </c>
      <c r="E6" s="128"/>
      <c r="F6" s="128"/>
      <c r="K6" s="129" t="s">
        <v>512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5" t="s">
        <v>491</v>
      </c>
      <c r="D7" s="54" t="str">
        <f>Netzbetreiber!$D$11</f>
        <v>9870039800007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3" t="s">
        <v>134</v>
      </c>
      <c r="D8" s="52">
        <f>Netzbetreiber!$D$6</f>
        <v>44105</v>
      </c>
      <c r="E8" s="128"/>
      <c r="F8" s="128"/>
      <c r="H8" s="126" t="s">
        <v>499</v>
      </c>
      <c r="J8" s="130">
        <f>COUNTA(D12:D100)</f>
        <v>8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249</v>
      </c>
      <c r="C10" s="133" t="s">
        <v>498</v>
      </c>
      <c r="D10" s="132" t="s">
        <v>148</v>
      </c>
      <c r="E10" s="271" t="s">
        <v>514</v>
      </c>
      <c r="F10" s="133" t="s">
        <v>149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637</v>
      </c>
      <c r="M10" s="148" t="s">
        <v>646</v>
      </c>
      <c r="N10" s="149" t="s">
        <v>647</v>
      </c>
      <c r="O10" s="149" t="s">
        <v>648</v>
      </c>
      <c r="P10" s="150" t="s">
        <v>649</v>
      </c>
      <c r="Q10" s="144" t="s">
        <v>638</v>
      </c>
      <c r="R10" s="134" t="s">
        <v>639</v>
      </c>
      <c r="S10" s="135" t="s">
        <v>640</v>
      </c>
      <c r="T10" s="135" t="s">
        <v>641</v>
      </c>
      <c r="U10" s="135" t="s">
        <v>642</v>
      </c>
      <c r="V10" s="135" t="s">
        <v>643</v>
      </c>
      <c r="W10" s="135" t="s">
        <v>644</v>
      </c>
      <c r="X10" s="136" t="s">
        <v>645</v>
      </c>
      <c r="Y10" s="293" t="s">
        <v>650</v>
      </c>
    </row>
    <row r="11" spans="2:26" ht="15.75" thickBot="1">
      <c r="B11" s="137" t="s">
        <v>500</v>
      </c>
      <c r="C11" s="138" t="s">
        <v>513</v>
      </c>
      <c r="D11" s="292" t="s">
        <v>248</v>
      </c>
      <c r="E11" s="162" t="s">
        <v>4</v>
      </c>
      <c r="F11" s="294" t="str">
        <f>VLOOKUP($E11,'BDEW-Standard'!$B$3:$M$158,F$9,0)</f>
        <v>D13</v>
      </c>
      <c r="H11" s="165">
        <f>ROUND(VLOOKUP($E11,'BDEW-Standard'!$B$3:$M$158,H$9,0),7)</f>
        <v>3.0469694999999999</v>
      </c>
      <c r="I11" s="165">
        <f>ROUND(VLOOKUP($E11,'BDEW-Standard'!$B$3:$M$158,I$9,0),7)</f>
        <v>-37.183314099999997</v>
      </c>
      <c r="J11" s="165">
        <f>ROUND(VLOOKUP($E11,'BDEW-Standard'!$B$3:$M$158,J$9,0),7)</f>
        <v>5.6727847000000002</v>
      </c>
      <c r="K11" s="165">
        <f>ROUND(VLOOKUP($E11,'BDEW-Standard'!$B$3:$M$158,K$9,0),7)</f>
        <v>9.6193100000000004E-2</v>
      </c>
      <c r="L11" s="333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4">
        <f>($H11/(1+($I11/($Q$9-$L11))^$J11)+$K11)+MAX($M11*$Q$9+$N11,$O11*$Q$9+$P11)</f>
        <v>1.0075192723557669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39">
        <v>1</v>
      </c>
      <c r="C12" s="140" t="str">
        <f t="shared" ref="C12:C41" si="0">$D$6</f>
        <v>Stadtwerke Rosenheim Netze GmbH</v>
      </c>
      <c r="D12" s="62" t="s">
        <v>248</v>
      </c>
      <c r="E12" s="163" t="s">
        <v>4</v>
      </c>
      <c r="F12" s="295" t="s">
        <v>673</v>
      </c>
      <c r="H12" s="272">
        <f>ROUND(VLOOKUP($E12,'BDEW-Standard'!$B$3:$M$94,H$9,0),7)</f>
        <v>3.0469694999999999</v>
      </c>
      <c r="I12" s="272">
        <f>ROUND(VLOOKUP($E12,'BDEW-Standard'!$B$3:$M$94,I$9,0),7)</f>
        <v>-37.183314099999997</v>
      </c>
      <c r="J12" s="272">
        <f>ROUND(VLOOKUP($E12,'BDEW-Standard'!$B$3:$M$94,J$9,0),7)</f>
        <v>5.6727847000000002</v>
      </c>
      <c r="K12" s="272">
        <f>ROUND(VLOOKUP($E12,'BDEW-Standard'!$B$3:$M$94,K$9,0),7)</f>
        <v>9.6193100000000004E-2</v>
      </c>
      <c r="L12" s="335">
        <f>ROUND(VLOOKUP($E12,'BDEW-Standard'!$B$3:$M$94,L$9,0),1)</f>
        <v>40</v>
      </c>
      <c r="M12" s="272">
        <f>ROUND(VLOOKUP($E12,'BDEW-Standard'!$B$3:$M$94,M$9,0),7)</f>
        <v>0</v>
      </c>
      <c r="N12" s="272">
        <f>ROUND(VLOOKUP($E12,'BDEW-Standard'!$B$3:$M$94,N$9,0),7)</f>
        <v>0</v>
      </c>
      <c r="O12" s="272">
        <f>ROUND(VLOOKUP($E12,'BDEW-Standard'!$B$3:$M$94,O$9,0),7)</f>
        <v>0</v>
      </c>
      <c r="P12" s="272">
        <f>ROUND(VLOOKUP($E12,'BDEW-Standard'!$B$3:$M$94,P$9,0),7)</f>
        <v>0</v>
      </c>
      <c r="Q12" s="336">
        <f t="shared" ref="Q12:Q19" si="1">($H12/(1+($I12/($Q$9-$L12))^$J12)+$K12)+MAX($M12*$Q$9+$N12,$O12*$Q$9+$P12)</f>
        <v>1.0075192723557669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>
        <v>359.92128291603007</v>
      </c>
      <c r="Z12" s="209"/>
    </row>
    <row r="13" spans="2:26" s="141" customFormat="1">
      <c r="B13" s="142">
        <v>2</v>
      </c>
      <c r="C13" s="143" t="str">
        <f t="shared" si="0"/>
        <v>Stadtwerke Rosenheim Netze GmbH</v>
      </c>
      <c r="D13" s="62" t="s">
        <v>248</v>
      </c>
      <c r="E13" s="163" t="s">
        <v>5</v>
      </c>
      <c r="F13" s="295" t="s">
        <v>247</v>
      </c>
      <c r="H13" s="272">
        <f>ROUND(VLOOKUP($E13,'BDEW-Standard'!$B$3:$M$94,H$9,0),7)</f>
        <v>0.40409319999999999</v>
      </c>
      <c r="I13" s="272">
        <f>ROUND(VLOOKUP($E13,'BDEW-Standard'!$B$3:$M$94,I$9,0),7)</f>
        <v>-24.439296800000001</v>
      </c>
      <c r="J13" s="272">
        <f>ROUND(VLOOKUP($E13,'BDEW-Standard'!$B$3:$M$94,J$9,0),7)</f>
        <v>6.5718174999999999</v>
      </c>
      <c r="K13" s="272">
        <f>ROUND(VLOOKUP($E13,'BDEW-Standard'!$B$3:$M$94,K$9,0),7)</f>
        <v>0.71077100000000004</v>
      </c>
      <c r="L13" s="335">
        <f>ROUND(VLOOKUP($E13,'BDEW-Standard'!$B$3:$M$94,L$9,0),1)</f>
        <v>40</v>
      </c>
      <c r="M13" s="272">
        <f>ROUND(VLOOKUP($E13,'BDEW-Standard'!$B$3:$M$94,M$9,0),7)</f>
        <v>0</v>
      </c>
      <c r="N13" s="272">
        <f>ROUND(VLOOKUP($E13,'BDEW-Standard'!$B$3:$M$94,N$9,0),7)</f>
        <v>0</v>
      </c>
      <c r="O13" s="272">
        <f>ROUND(VLOOKUP($E13,'BDEW-Standard'!$B$3:$M$94,O$9,0),7)</f>
        <v>0</v>
      </c>
      <c r="P13" s="272">
        <f>ROUND(VLOOKUP($E13,'BDEW-Standard'!$B$3:$M$94,P$9,0),7)</f>
        <v>0</v>
      </c>
      <c r="Q13" s="336">
        <f t="shared" si="1"/>
        <v>1.0561214000512988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7" si="2">7-SUM(R13:W13)</f>
        <v>1</v>
      </c>
      <c r="Y13" s="291">
        <v>363.57155843662673</v>
      </c>
      <c r="Z13" s="209"/>
    </row>
    <row r="14" spans="2:26" s="141" customFormat="1">
      <c r="B14" s="142">
        <v>3</v>
      </c>
      <c r="C14" s="143" t="str">
        <f t="shared" si="0"/>
        <v>Stadtwerke Rosenheim Netze GmbH</v>
      </c>
      <c r="D14" s="62" t="s">
        <v>248</v>
      </c>
      <c r="E14" s="163" t="s">
        <v>663</v>
      </c>
      <c r="F14" s="295" t="s">
        <v>122</v>
      </c>
      <c r="H14" s="272">
        <f>ROUND(VLOOKUP($E14,'BDEW-Standard'!$B$3:$M$94,H$9,0),7)</f>
        <v>0.62619619999999998</v>
      </c>
      <c r="I14" s="272">
        <f>ROUND(VLOOKUP($E14,'BDEW-Standard'!$B$3:$M$94,I$9,0),7)</f>
        <v>-33</v>
      </c>
      <c r="J14" s="272">
        <f>ROUND(VLOOKUP($E14,'BDEW-Standard'!$B$3:$M$94,J$9,0),7)</f>
        <v>5.7212303000000002</v>
      </c>
      <c r="K14" s="272">
        <f>ROUND(VLOOKUP($E14,'BDEW-Standard'!$B$3:$M$94,K$9,0),7)</f>
        <v>0.78556550000000003</v>
      </c>
      <c r="L14" s="335">
        <f>ROUND(VLOOKUP($E14,'BDEW-Standard'!$B$3:$M$94,L$9,0),1)</f>
        <v>40</v>
      </c>
      <c r="M14" s="272">
        <f>ROUND(VLOOKUP($E14,'BDEW-Standard'!$B$3:$M$94,M$9,0),7)</f>
        <v>0</v>
      </c>
      <c r="N14" s="272">
        <f>ROUND(VLOOKUP($E14,'BDEW-Standard'!$B$3:$M$94,N$9,0),7)</f>
        <v>0</v>
      </c>
      <c r="O14" s="272">
        <f>ROUND(VLOOKUP($E14,'BDEW-Standard'!$B$3:$M$94,O$9,0),7)</f>
        <v>0</v>
      </c>
      <c r="P14" s="272">
        <f>ROUND(VLOOKUP($E14,'BDEW-Standard'!$B$3:$M$94,P$9,0),7)</f>
        <v>0</v>
      </c>
      <c r="Q14" s="336">
        <f t="shared" si="1"/>
        <v>1.0711738317583412</v>
      </c>
      <c r="R14" s="273">
        <f>ROUND(VLOOKUP(MID($E14,4,3),'Wochentag F(WT)'!$B$7:$J$22,R$9,0),4)</f>
        <v>1.0848</v>
      </c>
      <c r="S14" s="273">
        <f>ROUND(VLOOKUP(MID($E14,4,3),'Wochentag F(WT)'!$B$7:$J$22,S$9,0),4)</f>
        <v>1.1211</v>
      </c>
      <c r="T14" s="273">
        <f>ROUND(VLOOKUP(MID($E14,4,3),'Wochentag F(WT)'!$B$7:$J$22,T$9,0),4)</f>
        <v>1.0769</v>
      </c>
      <c r="U14" s="273">
        <f>ROUND(VLOOKUP(MID($E14,4,3),'Wochentag F(WT)'!$B$7:$J$22,U$9,0),4)</f>
        <v>1.1353</v>
      </c>
      <c r="V14" s="273">
        <f>ROUND(VLOOKUP(MID($E14,4,3),'Wochentag F(WT)'!$B$7:$J$22,V$9,0),4)</f>
        <v>1.1402000000000001</v>
      </c>
      <c r="W14" s="273">
        <f>ROUND(VLOOKUP(MID($E14,4,3),'Wochentag F(WT)'!$B$7:$J$22,W$9,0),4)</f>
        <v>0.48520000000000002</v>
      </c>
      <c r="X14" s="274">
        <f t="shared" si="2"/>
        <v>0.95650000000000013</v>
      </c>
      <c r="Y14" s="291">
        <v>378.2342885213082</v>
      </c>
      <c r="Z14" s="209"/>
    </row>
    <row r="15" spans="2:26" s="141" customFormat="1">
      <c r="B15" s="142">
        <v>4</v>
      </c>
      <c r="C15" s="143" t="str">
        <f t="shared" si="0"/>
        <v>Stadtwerke Rosenheim Netze GmbH</v>
      </c>
      <c r="D15" s="62" t="s">
        <v>248</v>
      </c>
      <c r="E15" s="163" t="s">
        <v>667</v>
      </c>
      <c r="F15" s="295" t="str">
        <f>VLOOKUP($E15,'BDEW-Standard'!$B$3:$M$94,F$9,0)</f>
        <v>BD2</v>
      </c>
      <c r="H15" s="272">
        <f>ROUND(VLOOKUP($E15,'BDEW-Standard'!$B$3:$M$94,H$9,0),7)</f>
        <v>2.1095877999999999</v>
      </c>
      <c r="I15" s="272">
        <v>-35.253212300000001</v>
      </c>
      <c r="J15" s="272">
        <f>ROUND(VLOOKUP($E15,'BDEW-Standard'!$B$3:$M$94,J$9,0),7)</f>
        <v>5.2154672</v>
      </c>
      <c r="K15" s="272">
        <f>ROUND(VLOOKUP($E15,'BDEW-Standard'!$B$3:$M$94,K$9,0),7)</f>
        <v>0.2854583</v>
      </c>
      <c r="L15" s="335">
        <f>ROUND(VLOOKUP($E15,'BDEW-Standard'!$B$3:$M$94,L$9,0),1)</f>
        <v>40</v>
      </c>
      <c r="M15" s="272">
        <f>ROUND(VLOOKUP($E15,'BDEW-Standard'!$B$3:$M$94,M$9,0),7)</f>
        <v>0</v>
      </c>
      <c r="N15" s="272">
        <f>ROUND(VLOOKUP($E15,'BDEW-Standard'!$B$3:$M$94,N$9,0),7)</f>
        <v>0</v>
      </c>
      <c r="O15" s="272">
        <f>ROUND(VLOOKUP($E15,'BDEW-Standard'!$B$3:$M$94,O$9,0),7)</f>
        <v>0</v>
      </c>
      <c r="P15" s="272">
        <f>ROUND(VLOOKUP($E15,'BDEW-Standard'!$B$3:$M$94,P$9,0),7)</f>
        <v>0</v>
      </c>
      <c r="Q15" s="336">
        <f t="shared" si="1"/>
        <v>1.0794533120759584</v>
      </c>
      <c r="R15" s="273">
        <f>ROUND(VLOOKUP(MID($E15,4,3),'Wochentag F(WT)'!$B$7:$J$22,R$9,0),4)</f>
        <v>1.1052</v>
      </c>
      <c r="S15" s="273">
        <f>ROUND(VLOOKUP(MID($E15,4,3),'Wochentag F(WT)'!$B$7:$J$22,S$9,0),4)</f>
        <v>1.0857000000000001</v>
      </c>
      <c r="T15" s="273">
        <f>ROUND(VLOOKUP(MID($E15,4,3),'Wochentag F(WT)'!$B$7:$J$22,T$9,0),4)</f>
        <v>1.0378000000000001</v>
      </c>
      <c r="U15" s="273">
        <f>ROUND(VLOOKUP(MID($E15,4,3),'Wochentag F(WT)'!$B$7:$J$22,U$9,0),4)</f>
        <v>1.0622</v>
      </c>
      <c r="V15" s="273">
        <f>ROUND(VLOOKUP(MID($E15,4,3),'Wochentag F(WT)'!$B$7:$J$22,V$9,0),4)</f>
        <v>1.0266</v>
      </c>
      <c r="W15" s="273">
        <f>ROUND(VLOOKUP(MID($E15,4,3),'Wochentag F(WT)'!$B$7:$J$22,W$9,0),4)</f>
        <v>0.76290000000000002</v>
      </c>
      <c r="X15" s="274">
        <f t="shared" si="2"/>
        <v>0.91959999999999997</v>
      </c>
      <c r="Y15" s="291">
        <v>358.73118342123536</v>
      </c>
      <c r="Z15" s="209"/>
    </row>
    <row r="16" spans="2:26" s="141" customFormat="1">
      <c r="B16" s="142">
        <v>5</v>
      </c>
      <c r="C16" s="143" t="str">
        <f t="shared" si="0"/>
        <v>Stadtwerke Rosenheim Netze GmbH</v>
      </c>
      <c r="D16" s="62" t="s">
        <v>248</v>
      </c>
      <c r="E16" s="163" t="s">
        <v>668</v>
      </c>
      <c r="F16" s="295" t="str">
        <f>VLOOKUP($E16,'BDEW-Standard'!$B$3:$M$94,F$9,0)</f>
        <v>BH2</v>
      </c>
      <c r="H16" s="272">
        <f>ROUND(VLOOKUP($E16,'BDEW-Standard'!$B$3:$M$94,H$9,0),7)</f>
        <v>1.7005279</v>
      </c>
      <c r="I16" s="272">
        <f>ROUND(VLOOKUP($E16,'BDEW-Standard'!$B$3:$M$94,I$9,0),7)</f>
        <v>-35.15</v>
      </c>
      <c r="J16" s="272">
        <f>ROUND(VLOOKUP($E16,'BDEW-Standard'!$B$3:$M$94,J$9,0),7)</f>
        <v>6.1632739000000001</v>
      </c>
      <c r="K16" s="272">
        <f>ROUND(VLOOKUP($E16,'BDEW-Standard'!$B$3:$M$94,K$9,0),7)</f>
        <v>0.42982609999999999</v>
      </c>
      <c r="L16" s="335">
        <f>ROUND(VLOOKUP($E16,'BDEW-Standard'!$B$3:$M$94,L$9,0),1)</f>
        <v>40</v>
      </c>
      <c r="M16" s="272">
        <f>ROUND(VLOOKUP($E16,'BDEW-Standard'!$B$3:$M$94,M$9,0),7)</f>
        <v>0</v>
      </c>
      <c r="N16" s="272">
        <f>ROUND(VLOOKUP($E16,'BDEW-Standard'!$B$3:$M$94,N$9,0),7)</f>
        <v>0</v>
      </c>
      <c r="O16" s="272">
        <f>ROUND(VLOOKUP($E16,'BDEW-Standard'!$B$3:$M$94,O$9,0),7)</f>
        <v>0</v>
      </c>
      <c r="P16" s="272">
        <f>ROUND(VLOOKUP($E16,'BDEW-Standard'!$B$3:$M$94,P$9,0),7)</f>
        <v>0</v>
      </c>
      <c r="Q16" s="336">
        <f t="shared" si="1"/>
        <v>1.0407246875534528</v>
      </c>
      <c r="R16" s="273">
        <f>ROUND(VLOOKUP(MID($E16,4,3),'Wochentag F(WT)'!$B$7:$J$22,R$9,0),4)</f>
        <v>0.97670000000000001</v>
      </c>
      <c r="S16" s="273">
        <f>ROUND(VLOOKUP(MID($E16,4,3),'Wochentag F(WT)'!$B$7:$J$22,S$9,0),4)</f>
        <v>1.0388999999999999</v>
      </c>
      <c r="T16" s="273">
        <f>ROUND(VLOOKUP(MID($E16,4,3),'Wochentag F(WT)'!$B$7:$J$22,T$9,0),4)</f>
        <v>1.0027999999999999</v>
      </c>
      <c r="U16" s="273">
        <f>ROUND(VLOOKUP(MID($E16,4,3),'Wochentag F(WT)'!$B$7:$J$22,U$9,0),4)</f>
        <v>1.0162</v>
      </c>
      <c r="V16" s="273">
        <f>ROUND(VLOOKUP(MID($E16,4,3),'Wochentag F(WT)'!$B$7:$J$22,V$9,0),4)</f>
        <v>1.0024</v>
      </c>
      <c r="W16" s="273">
        <f>ROUND(VLOOKUP(MID($E16,4,3),'Wochentag F(WT)'!$B$7:$J$22,W$9,0),4)</f>
        <v>1.0043</v>
      </c>
      <c r="X16" s="274">
        <f t="shared" si="2"/>
        <v>0.95870000000000122</v>
      </c>
      <c r="Y16" s="291">
        <v>366.64872204374717</v>
      </c>
      <c r="Z16" s="209"/>
    </row>
    <row r="17" spans="2:26" s="141" customFormat="1">
      <c r="B17" s="142">
        <v>6</v>
      </c>
      <c r="C17" s="143" t="str">
        <f t="shared" si="0"/>
        <v>Stadtwerke Rosenheim Netze GmbH</v>
      </c>
      <c r="D17" s="62" t="s">
        <v>248</v>
      </c>
      <c r="E17" s="163" t="s">
        <v>669</v>
      </c>
      <c r="F17" s="295" t="str">
        <f>VLOOKUP($E17,'BDEW-Standard'!$B$3:$M$94,F$9,0)</f>
        <v>HA2</v>
      </c>
      <c r="H17" s="272">
        <f>ROUND(VLOOKUP($E17,'BDEW-Standard'!$B$3:$M$94,H$9,0),7)</f>
        <v>2.8544749</v>
      </c>
      <c r="I17" s="272">
        <f>ROUND(VLOOKUP($E17,'BDEW-Standard'!$B$3:$M$94,I$9,0),7)</f>
        <v>-35.629423099999997</v>
      </c>
      <c r="J17" s="272">
        <f>ROUND(VLOOKUP($E17,'BDEW-Standard'!$B$3:$M$94,J$9,0),7)</f>
        <v>7.0058264000000001</v>
      </c>
      <c r="K17" s="272">
        <f>ROUND(VLOOKUP($E17,'BDEW-Standard'!$B$3:$M$94,K$9,0),7)</f>
        <v>0.1164772</v>
      </c>
      <c r="L17" s="335">
        <f>ROUND(VLOOKUP($E17,'BDEW-Standard'!$B$3:$M$94,L$9,0),1)</f>
        <v>40</v>
      </c>
      <c r="M17" s="272">
        <f>ROUND(VLOOKUP($E17,'BDEW-Standard'!$B$3:$M$94,M$9,0),7)</f>
        <v>0</v>
      </c>
      <c r="N17" s="272">
        <f>ROUND(VLOOKUP($E17,'BDEW-Standard'!$B$3:$M$94,N$9,0),7)</f>
        <v>0</v>
      </c>
      <c r="O17" s="272">
        <f>ROUND(VLOOKUP($E17,'BDEW-Standard'!$B$3:$M$94,O$9,0),7)</f>
        <v>0</v>
      </c>
      <c r="P17" s="272">
        <f>ROUND(VLOOKUP($E17,'BDEW-Standard'!$B$3:$M$94,P$9,0),7)</f>
        <v>0</v>
      </c>
      <c r="Q17" s="336">
        <f t="shared" si="1"/>
        <v>1.0305892203877964</v>
      </c>
      <c r="R17" s="273">
        <f>ROUND(VLOOKUP(MID($E17,4,3),'Wochentag F(WT)'!$B$7:$J$22,R$9,0),4)</f>
        <v>1.0358000000000001</v>
      </c>
      <c r="S17" s="273">
        <f>ROUND(VLOOKUP(MID($E17,4,3),'Wochentag F(WT)'!$B$7:$J$22,S$9,0),4)</f>
        <v>1.0232000000000001</v>
      </c>
      <c r="T17" s="273">
        <f>ROUND(VLOOKUP(MID($E17,4,3),'Wochentag F(WT)'!$B$7:$J$22,T$9,0),4)</f>
        <v>1.0251999999999999</v>
      </c>
      <c r="U17" s="273">
        <f>ROUND(VLOOKUP(MID($E17,4,3),'Wochentag F(WT)'!$B$7:$J$22,U$9,0),4)</f>
        <v>1.0295000000000001</v>
      </c>
      <c r="V17" s="273">
        <f>ROUND(VLOOKUP(MID($E17,4,3),'Wochentag F(WT)'!$B$7:$J$22,V$9,0),4)</f>
        <v>1.0253000000000001</v>
      </c>
      <c r="W17" s="273">
        <f>ROUND(VLOOKUP(MID($E17,4,3),'Wochentag F(WT)'!$B$7:$J$22,W$9,0),4)</f>
        <v>0.96750000000000003</v>
      </c>
      <c r="X17" s="274">
        <f t="shared" si="2"/>
        <v>0.89350000000000041</v>
      </c>
      <c r="Y17" s="291">
        <v>371.54518933350386</v>
      </c>
      <c r="Z17" s="209"/>
    </row>
    <row r="18" spans="2:26" s="141" customFormat="1">
      <c r="B18" s="142">
        <v>7</v>
      </c>
      <c r="C18" s="143" t="str">
        <f t="shared" si="0"/>
        <v>Stadtwerke Rosenheim Netze GmbH</v>
      </c>
      <c r="D18" s="62" t="s">
        <v>248</v>
      </c>
      <c r="E18" s="163" t="s">
        <v>670</v>
      </c>
      <c r="F18" s="295" t="str">
        <f>VLOOKUP($E18,'BDEW-Standard'!$B$3:$M$94,F$9,0)</f>
        <v>MK2</v>
      </c>
      <c r="H18" s="272">
        <f>ROUND(VLOOKUP($E18,'BDEW-Standard'!$B$3:$M$94,H$9,0),7)</f>
        <v>2.2908184</v>
      </c>
      <c r="I18" s="272">
        <f>ROUND(VLOOKUP($E18,'BDEW-Standard'!$B$3:$M$94,I$9,0),7)</f>
        <v>-33.147686700000001</v>
      </c>
      <c r="J18" s="272">
        <f>ROUND(VLOOKUP($E18,'BDEW-Standard'!$B$3:$M$94,J$9,0),7)</f>
        <v>6.3714765</v>
      </c>
      <c r="K18" s="272">
        <f>ROUND(VLOOKUP($E18,'BDEW-Standard'!$B$3:$M$94,K$9,0),7)</f>
        <v>8.1002299999999999E-2</v>
      </c>
      <c r="L18" s="335">
        <f>ROUND(VLOOKUP($E18,'BDEW-Standard'!$B$3:$M$94,L$9,0),1)</f>
        <v>40</v>
      </c>
      <c r="M18" s="272">
        <f>ROUND(VLOOKUP($E18,'BDEW-Standard'!$B$3:$M$94,M$9,0),7)</f>
        <v>0</v>
      </c>
      <c r="N18" s="272">
        <f>ROUND(VLOOKUP($E18,'BDEW-Standard'!$B$3:$M$94,N$9,0),7)</f>
        <v>0</v>
      </c>
      <c r="O18" s="272">
        <f>ROUND(VLOOKUP($E18,'BDEW-Standard'!$B$3:$M$94,O$9,0),7)</f>
        <v>0</v>
      </c>
      <c r="P18" s="272">
        <f>ROUND(VLOOKUP($E18,'BDEW-Standard'!$B$3:$M$94,P$9,0),7)</f>
        <v>0</v>
      </c>
      <c r="Q18" s="336">
        <f t="shared" si="1"/>
        <v>1.0983698855130604</v>
      </c>
      <c r="R18" s="273">
        <f>ROUND(VLOOKUP(MID($E18,4,3),'Wochentag F(WT)'!$B$7:$J$22,R$9,0),4)</f>
        <v>1.0699000000000001</v>
      </c>
      <c r="S18" s="273">
        <f>ROUND(VLOOKUP(MID($E18,4,3),'Wochentag F(WT)'!$B$7:$J$22,S$9,0),4)</f>
        <v>1.0365</v>
      </c>
      <c r="T18" s="273">
        <f>ROUND(VLOOKUP(MID($E18,4,3),'Wochentag F(WT)'!$B$7:$J$22,T$9,0),4)</f>
        <v>0.99329999999999996</v>
      </c>
      <c r="U18" s="273">
        <f>ROUND(VLOOKUP(MID($E18,4,3),'Wochentag F(WT)'!$B$7:$J$22,U$9,0),4)</f>
        <v>0.99480000000000002</v>
      </c>
      <c r="V18" s="273">
        <f>ROUND(VLOOKUP(MID($E18,4,3),'Wochentag F(WT)'!$B$7:$J$22,V$9,0),4)</f>
        <v>1.0659000000000001</v>
      </c>
      <c r="W18" s="273">
        <f>ROUND(VLOOKUP(MID($E18,4,3),'Wochentag F(WT)'!$B$7:$J$22,W$9,0),4)</f>
        <v>0.93620000000000003</v>
      </c>
      <c r="X18" s="274">
        <f t="shared" ref="X18" si="3">7-SUM(R18:W18)</f>
        <v>0.90339999999999954</v>
      </c>
      <c r="Y18" s="291">
        <v>359.69863048964709</v>
      </c>
      <c r="Z18" s="209"/>
    </row>
    <row r="19" spans="2:26" s="141" customFormat="1">
      <c r="B19" s="142">
        <v>8</v>
      </c>
      <c r="C19" s="143" t="str">
        <f t="shared" si="0"/>
        <v>Stadtwerke Rosenheim Netze GmbH</v>
      </c>
      <c r="D19" s="62" t="s">
        <v>248</v>
      </c>
      <c r="E19" s="163" t="s">
        <v>672</v>
      </c>
      <c r="F19" s="295" t="s">
        <v>108</v>
      </c>
      <c r="H19" s="272">
        <f>ROUND(VLOOKUP($E19,'BDEW-Standard'!$B$3:$M$94,H$9,0),7)</f>
        <v>2.3877617999999998</v>
      </c>
      <c r="I19" s="272">
        <f>ROUND(VLOOKUP($E19,'BDEW-Standard'!$B$3:$M$94,I$9,0),7)</f>
        <v>-34.721360500000003</v>
      </c>
      <c r="J19" s="272">
        <f>ROUND(VLOOKUP($E19,'BDEW-Standard'!$B$3:$M$94,J$9,0),7)</f>
        <v>5.8164303999999998</v>
      </c>
      <c r="K19" s="272">
        <f>ROUND(VLOOKUP($E19,'BDEW-Standard'!$B$3:$M$94,K$9,0),7)</f>
        <v>0.12081939999999999</v>
      </c>
      <c r="L19" s="335">
        <f>ROUND(VLOOKUP($E19,'BDEW-Standard'!$B$3:$M$94,L$9,0),1)</f>
        <v>40</v>
      </c>
      <c r="M19" s="272">
        <f>ROUND(VLOOKUP($E19,'BDEW-Standard'!$B$3:$M$94,M$9,0),7)</f>
        <v>0</v>
      </c>
      <c r="N19" s="272">
        <f>ROUND(VLOOKUP($E19,'BDEW-Standard'!$B$3:$M$94,N$9,0),7)</f>
        <v>0</v>
      </c>
      <c r="O19" s="272">
        <f>ROUND(VLOOKUP($E19,'BDEW-Standard'!$B$3:$M$94,O$9,0),7)</f>
        <v>0</v>
      </c>
      <c r="P19" s="272">
        <f>ROUND(VLOOKUP($E19,'BDEW-Standard'!$B$3:$M$94,P$9,0),7)</f>
        <v>0</v>
      </c>
      <c r="Q19" s="336">
        <f t="shared" si="1"/>
        <v>1.0365184142102302</v>
      </c>
      <c r="R19" s="273">
        <f>ROUND(VLOOKUP(MID($E19,4,3),'Wochentag F(WT)'!$B$7:$J$22,R$9,0),4)</f>
        <v>1</v>
      </c>
      <c r="S19" s="273">
        <f>ROUND(VLOOKUP(MID($E19,4,3),'Wochentag F(WT)'!$B$7:$J$22,S$9,0),4)</f>
        <v>1</v>
      </c>
      <c r="T19" s="273">
        <f>ROUND(VLOOKUP(MID($E19,4,3),'Wochentag F(WT)'!$B$7:$J$22,T$9,0),4)</f>
        <v>1</v>
      </c>
      <c r="U19" s="273">
        <f>ROUND(VLOOKUP(MID($E19,4,3),'Wochentag F(WT)'!$B$7:$J$22,U$9,0),4)</f>
        <v>1</v>
      </c>
      <c r="V19" s="273">
        <f>ROUND(VLOOKUP(MID($E19,4,3),'Wochentag F(WT)'!$B$7:$J$22,V$9,0),4)</f>
        <v>1</v>
      </c>
      <c r="W19" s="273">
        <f>ROUND(VLOOKUP(MID($E19,4,3),'Wochentag F(WT)'!$B$7:$J$22,W$9,0),4)</f>
        <v>1</v>
      </c>
      <c r="X19" s="274">
        <f t="shared" ref="X19" si="4">7-SUM(R19:W19)</f>
        <v>1</v>
      </c>
      <c r="Y19" s="291">
        <v>338.86245963631092</v>
      </c>
      <c r="Z19" s="209"/>
    </row>
    <row r="20" spans="2:26" s="141" customFormat="1">
      <c r="B20" s="142">
        <v>9</v>
      </c>
      <c r="C20" s="143" t="str">
        <f t="shared" si="0"/>
        <v>Stadtwerke Rosenheim Netze GmbH</v>
      </c>
      <c r="D20" s="62"/>
      <c r="E20" s="163"/>
      <c r="F20" s="295"/>
      <c r="H20" s="272"/>
      <c r="I20" s="272"/>
      <c r="J20" s="272"/>
      <c r="K20" s="272"/>
      <c r="L20" s="335"/>
      <c r="M20" s="272"/>
      <c r="N20" s="272"/>
      <c r="O20" s="272"/>
      <c r="P20" s="272"/>
      <c r="Q20" s="336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1" customFormat="1">
      <c r="B21" s="142">
        <v>10</v>
      </c>
      <c r="C21" s="143" t="str">
        <f t="shared" si="0"/>
        <v>Stadtwerke Rosenheim Netze GmbH</v>
      </c>
      <c r="D21" s="62"/>
      <c r="E21" s="163"/>
      <c r="F21" s="295"/>
      <c r="H21" s="272"/>
      <c r="I21" s="272"/>
      <c r="J21" s="272"/>
      <c r="K21" s="272"/>
      <c r="L21" s="335"/>
      <c r="M21" s="272"/>
      <c r="N21" s="272"/>
      <c r="O21" s="272"/>
      <c r="P21" s="272"/>
      <c r="Q21" s="336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1" customFormat="1">
      <c r="B22" s="142">
        <v>11</v>
      </c>
      <c r="C22" s="143" t="str">
        <f t="shared" si="0"/>
        <v>Stadtwerke Rosenheim Netze GmbH</v>
      </c>
      <c r="D22" s="62"/>
      <c r="E22" s="163"/>
      <c r="F22" s="295"/>
      <c r="H22" s="272"/>
      <c r="I22" s="272"/>
      <c r="J22" s="272"/>
      <c r="K22" s="272"/>
      <c r="L22" s="335"/>
      <c r="M22" s="272"/>
      <c r="N22" s="272"/>
      <c r="O22" s="272"/>
      <c r="P22" s="272"/>
      <c r="Q22" s="336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1" customFormat="1">
      <c r="B23" s="142">
        <v>12</v>
      </c>
      <c r="C23" s="143" t="str">
        <f t="shared" si="0"/>
        <v>Stadtwerke Rosenheim Netze GmbH</v>
      </c>
      <c r="D23" s="62"/>
      <c r="E23" s="163"/>
      <c r="F23" s="295"/>
      <c r="H23" s="272"/>
      <c r="I23" s="272"/>
      <c r="J23" s="272"/>
      <c r="K23" s="272"/>
      <c r="L23" s="335"/>
      <c r="M23" s="272"/>
      <c r="N23" s="272"/>
      <c r="O23" s="272"/>
      <c r="P23" s="272"/>
      <c r="Q23" s="336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1" customFormat="1">
      <c r="B24" s="142">
        <v>13</v>
      </c>
      <c r="C24" s="143" t="str">
        <f t="shared" si="0"/>
        <v>Stadtwerke Rosenheim Netze GmbH</v>
      </c>
      <c r="D24" s="62"/>
      <c r="E24" s="163"/>
      <c r="F24" s="295"/>
      <c r="H24" s="272"/>
      <c r="I24" s="272"/>
      <c r="J24" s="272"/>
      <c r="K24" s="272"/>
      <c r="L24" s="335"/>
      <c r="M24" s="272"/>
      <c r="N24" s="272"/>
      <c r="O24" s="272"/>
      <c r="P24" s="272"/>
      <c r="Q24" s="336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1" customFormat="1">
      <c r="B25" s="142">
        <v>14</v>
      </c>
      <c r="C25" s="143" t="str">
        <f t="shared" si="0"/>
        <v>Stadtwerke Rosenheim Netze GmbH</v>
      </c>
      <c r="D25" s="62"/>
      <c r="E25" s="163"/>
      <c r="F25" s="295"/>
      <c r="H25" s="272"/>
      <c r="I25" s="272"/>
      <c r="J25" s="272"/>
      <c r="K25" s="272"/>
      <c r="L25" s="335"/>
      <c r="M25" s="272"/>
      <c r="N25" s="272"/>
      <c r="O25" s="272"/>
      <c r="P25" s="272"/>
      <c r="Q25" s="336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1" customFormat="1">
      <c r="B26" s="142">
        <v>15</v>
      </c>
      <c r="C26" s="143" t="str">
        <f t="shared" si="0"/>
        <v>Stadtwerke Rosenheim Netze GmbH</v>
      </c>
      <c r="D26" s="62"/>
      <c r="E26" s="163"/>
      <c r="F26" s="295"/>
      <c r="H26" s="272"/>
      <c r="I26" s="272"/>
      <c r="J26" s="272"/>
      <c r="K26" s="272"/>
      <c r="L26" s="335"/>
      <c r="M26" s="272"/>
      <c r="N26" s="272"/>
      <c r="O26" s="272"/>
      <c r="P26" s="272"/>
      <c r="Q26" s="336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1" customFormat="1">
      <c r="B27" s="142">
        <v>16</v>
      </c>
      <c r="C27" s="143" t="str">
        <f t="shared" si="0"/>
        <v>Stadtwerke Rosenheim Netze GmbH</v>
      </c>
      <c r="D27" s="62"/>
      <c r="E27" s="164"/>
      <c r="F27" s="295"/>
      <c r="H27" s="275"/>
      <c r="I27" s="275"/>
      <c r="J27" s="275"/>
      <c r="K27" s="275"/>
      <c r="L27" s="335"/>
      <c r="M27" s="275"/>
      <c r="N27" s="275"/>
      <c r="O27" s="275"/>
      <c r="P27" s="275"/>
      <c r="Q27" s="337"/>
      <c r="R27" s="276"/>
      <c r="S27" s="276"/>
      <c r="T27" s="276"/>
      <c r="U27" s="276"/>
      <c r="V27" s="276"/>
      <c r="W27" s="276"/>
      <c r="X27" s="277"/>
      <c r="Y27" s="291"/>
    </row>
    <row r="28" spans="2:26" s="141" customFormat="1">
      <c r="B28" s="142">
        <v>17</v>
      </c>
      <c r="C28" s="143" t="str">
        <f t="shared" si="0"/>
        <v>Stadtwerke Rosenheim Netze GmbH</v>
      </c>
      <c r="D28" s="62"/>
      <c r="E28" s="164"/>
      <c r="F28" s="295"/>
      <c r="H28" s="275"/>
      <c r="I28" s="275"/>
      <c r="J28" s="275"/>
      <c r="K28" s="275"/>
      <c r="L28" s="335"/>
      <c r="M28" s="275"/>
      <c r="N28" s="275"/>
      <c r="O28" s="275"/>
      <c r="P28" s="275"/>
      <c r="Q28" s="337"/>
      <c r="R28" s="276"/>
      <c r="S28" s="276"/>
      <c r="T28" s="276"/>
      <c r="U28" s="276"/>
      <c r="V28" s="276"/>
      <c r="W28" s="276"/>
      <c r="X28" s="277"/>
      <c r="Y28" s="291"/>
    </row>
    <row r="29" spans="2:26" s="141" customFormat="1">
      <c r="B29" s="142">
        <v>18</v>
      </c>
      <c r="C29" s="143" t="str">
        <f t="shared" si="0"/>
        <v>Stadtwerke Rosenheim Netze GmbH</v>
      </c>
      <c r="D29" s="62"/>
      <c r="E29" s="164"/>
      <c r="F29" s="295"/>
      <c r="H29" s="275"/>
      <c r="I29" s="275"/>
      <c r="J29" s="275"/>
      <c r="K29" s="275"/>
      <c r="L29" s="335"/>
      <c r="M29" s="275"/>
      <c r="N29" s="275"/>
      <c r="O29" s="275"/>
      <c r="P29" s="275"/>
      <c r="Q29" s="337"/>
      <c r="R29" s="276"/>
      <c r="S29" s="276"/>
      <c r="T29" s="276"/>
      <c r="U29" s="276"/>
      <c r="V29" s="276"/>
      <c r="W29" s="276"/>
      <c r="X29" s="277"/>
      <c r="Y29" s="291"/>
    </row>
    <row r="30" spans="2:26" s="141" customFormat="1">
      <c r="B30" s="142">
        <v>19</v>
      </c>
      <c r="C30" s="143" t="str">
        <f t="shared" si="0"/>
        <v>Stadtwerke Rosenheim Netze GmbH</v>
      </c>
      <c r="D30" s="62"/>
      <c r="E30" s="164"/>
      <c r="F30" s="295"/>
      <c r="H30" s="275"/>
      <c r="I30" s="275"/>
      <c r="J30" s="275"/>
      <c r="K30" s="275"/>
      <c r="L30" s="335"/>
      <c r="M30" s="275"/>
      <c r="N30" s="275"/>
      <c r="O30" s="275"/>
      <c r="P30" s="275"/>
      <c r="Q30" s="337"/>
      <c r="R30" s="276"/>
      <c r="S30" s="276"/>
      <c r="T30" s="276"/>
      <c r="U30" s="276"/>
      <c r="V30" s="276"/>
      <c r="W30" s="276"/>
      <c r="X30" s="277"/>
      <c r="Y30" s="291"/>
    </row>
    <row r="31" spans="2:26" s="141" customFormat="1">
      <c r="B31" s="142">
        <v>20</v>
      </c>
      <c r="C31" s="143" t="str">
        <f t="shared" si="0"/>
        <v>Stadtwerke Rosenheim Netze GmbH</v>
      </c>
      <c r="D31" s="62"/>
      <c r="E31" s="164"/>
      <c r="F31" s="295"/>
      <c r="H31" s="275"/>
      <c r="I31" s="275"/>
      <c r="J31" s="275"/>
      <c r="K31" s="275"/>
      <c r="L31" s="335"/>
      <c r="M31" s="275"/>
      <c r="N31" s="275"/>
      <c r="O31" s="275"/>
      <c r="P31" s="275"/>
      <c r="Q31" s="337"/>
      <c r="R31" s="276"/>
      <c r="S31" s="276"/>
      <c r="T31" s="276"/>
      <c r="U31" s="276"/>
      <c r="V31" s="276"/>
      <c r="W31" s="276"/>
      <c r="X31" s="277"/>
      <c r="Y31" s="291"/>
    </row>
    <row r="32" spans="2:26" s="141" customFormat="1">
      <c r="B32" s="142">
        <v>21</v>
      </c>
      <c r="C32" s="143" t="str">
        <f t="shared" si="0"/>
        <v>Stadtwerke Rosenheim Netze GmbH</v>
      </c>
      <c r="D32" s="62"/>
      <c r="E32" s="164"/>
      <c r="F32" s="295"/>
      <c r="H32" s="275"/>
      <c r="I32" s="275"/>
      <c r="J32" s="275"/>
      <c r="K32" s="275"/>
      <c r="L32" s="335"/>
      <c r="M32" s="275"/>
      <c r="N32" s="275"/>
      <c r="O32" s="275"/>
      <c r="P32" s="275"/>
      <c r="Q32" s="337"/>
      <c r="R32" s="276"/>
      <c r="S32" s="276"/>
      <c r="T32" s="276"/>
      <c r="U32" s="276"/>
      <c r="V32" s="276"/>
      <c r="W32" s="276"/>
      <c r="X32" s="277"/>
      <c r="Y32" s="291"/>
    </row>
    <row r="33" spans="2:25" s="141" customFormat="1">
      <c r="B33" s="142">
        <v>22</v>
      </c>
      <c r="C33" s="143" t="str">
        <f t="shared" si="0"/>
        <v>Stadtwerke Rosenheim Netze GmbH</v>
      </c>
      <c r="D33" s="62"/>
      <c r="E33" s="164"/>
      <c r="F33" s="295"/>
      <c r="H33" s="275"/>
      <c r="I33" s="275"/>
      <c r="J33" s="275"/>
      <c r="K33" s="275"/>
      <c r="L33" s="335"/>
      <c r="M33" s="275"/>
      <c r="N33" s="275"/>
      <c r="O33" s="275"/>
      <c r="P33" s="275"/>
      <c r="Q33" s="337"/>
      <c r="R33" s="276"/>
      <c r="S33" s="276"/>
      <c r="T33" s="276"/>
      <c r="U33" s="276"/>
      <c r="V33" s="276"/>
      <c r="W33" s="276"/>
      <c r="X33" s="277"/>
      <c r="Y33" s="291"/>
    </row>
    <row r="34" spans="2:25" s="141" customFormat="1">
      <c r="B34" s="142">
        <v>23</v>
      </c>
      <c r="C34" s="143" t="str">
        <f t="shared" si="0"/>
        <v>Stadtwerke Rosenheim Netze GmbH</v>
      </c>
      <c r="D34" s="62"/>
      <c r="E34" s="164"/>
      <c r="F34" s="295"/>
      <c r="H34" s="275"/>
      <c r="I34" s="275"/>
      <c r="J34" s="275"/>
      <c r="K34" s="275"/>
      <c r="L34" s="335"/>
      <c r="M34" s="275"/>
      <c r="N34" s="275"/>
      <c r="O34" s="275"/>
      <c r="P34" s="275"/>
      <c r="Q34" s="337"/>
      <c r="R34" s="276"/>
      <c r="S34" s="276"/>
      <c r="T34" s="276"/>
      <c r="U34" s="276"/>
      <c r="V34" s="276"/>
      <c r="W34" s="276"/>
      <c r="X34" s="277"/>
      <c r="Y34" s="291"/>
    </row>
    <row r="35" spans="2:25" s="141" customFormat="1">
      <c r="B35" s="142">
        <v>24</v>
      </c>
      <c r="C35" s="143" t="str">
        <f t="shared" si="0"/>
        <v>Stadtwerke Rosenheim Netze GmbH</v>
      </c>
      <c r="D35" s="62"/>
      <c r="E35" s="164"/>
      <c r="F35" s="295"/>
      <c r="H35" s="275"/>
      <c r="I35" s="275"/>
      <c r="J35" s="275"/>
      <c r="K35" s="275"/>
      <c r="L35" s="335"/>
      <c r="M35" s="275"/>
      <c r="N35" s="275"/>
      <c r="O35" s="275"/>
      <c r="P35" s="275"/>
      <c r="Q35" s="337"/>
      <c r="R35" s="276"/>
      <c r="S35" s="276"/>
      <c r="T35" s="276"/>
      <c r="U35" s="276"/>
      <c r="V35" s="276"/>
      <c r="W35" s="276"/>
      <c r="X35" s="277"/>
      <c r="Y35" s="291"/>
    </row>
    <row r="36" spans="2:25" s="141" customFormat="1">
      <c r="B36" s="142">
        <v>25</v>
      </c>
      <c r="C36" s="143" t="str">
        <f t="shared" si="0"/>
        <v>Stadtwerke Rosenheim Netze GmbH</v>
      </c>
      <c r="D36" s="62"/>
      <c r="E36" s="164"/>
      <c r="F36" s="295"/>
      <c r="H36" s="275"/>
      <c r="I36" s="275"/>
      <c r="J36" s="275"/>
      <c r="K36" s="275"/>
      <c r="L36" s="335"/>
      <c r="M36" s="275"/>
      <c r="N36" s="275"/>
      <c r="O36" s="275"/>
      <c r="P36" s="275"/>
      <c r="Q36" s="337"/>
      <c r="R36" s="276"/>
      <c r="S36" s="276"/>
      <c r="T36" s="276"/>
      <c r="U36" s="276"/>
      <c r="V36" s="276"/>
      <c r="W36" s="276"/>
      <c r="X36" s="277"/>
      <c r="Y36" s="291"/>
    </row>
    <row r="37" spans="2:25" s="141" customFormat="1">
      <c r="B37" s="142">
        <v>26</v>
      </c>
      <c r="C37" s="143" t="str">
        <f t="shared" si="0"/>
        <v>Stadtwerke Rosenheim Netze GmbH</v>
      </c>
      <c r="D37" s="62"/>
      <c r="E37" s="164"/>
      <c r="F37" s="295"/>
      <c r="H37" s="275"/>
      <c r="I37" s="275"/>
      <c r="J37" s="275"/>
      <c r="K37" s="275"/>
      <c r="L37" s="335"/>
      <c r="M37" s="275"/>
      <c r="N37" s="275"/>
      <c r="O37" s="275"/>
      <c r="P37" s="275"/>
      <c r="Q37" s="337"/>
      <c r="R37" s="276"/>
      <c r="S37" s="276"/>
      <c r="T37" s="276"/>
      <c r="U37" s="276"/>
      <c r="V37" s="276"/>
      <c r="W37" s="276"/>
      <c r="X37" s="277"/>
      <c r="Y37" s="291"/>
    </row>
    <row r="38" spans="2:25" s="141" customFormat="1">
      <c r="B38" s="142">
        <v>27</v>
      </c>
      <c r="C38" s="143" t="str">
        <f t="shared" si="0"/>
        <v>Stadtwerke Rosenheim Netze GmbH</v>
      </c>
      <c r="D38" s="62"/>
      <c r="E38" s="164"/>
      <c r="F38" s="295"/>
      <c r="H38" s="275"/>
      <c r="I38" s="275"/>
      <c r="J38" s="275"/>
      <c r="K38" s="275"/>
      <c r="L38" s="335"/>
      <c r="M38" s="275"/>
      <c r="N38" s="275"/>
      <c r="O38" s="275"/>
      <c r="P38" s="275"/>
      <c r="Q38" s="337"/>
      <c r="R38" s="276"/>
      <c r="S38" s="276"/>
      <c r="T38" s="276"/>
      <c r="U38" s="276"/>
      <c r="V38" s="276"/>
      <c r="W38" s="276"/>
      <c r="X38" s="277"/>
      <c r="Y38" s="291"/>
    </row>
    <row r="39" spans="2:25" s="141" customFormat="1">
      <c r="B39" s="142">
        <v>28</v>
      </c>
      <c r="C39" s="143" t="str">
        <f t="shared" si="0"/>
        <v>Stadtwerke Rosenheim Netze GmbH</v>
      </c>
      <c r="D39" s="62"/>
      <c r="E39" s="164"/>
      <c r="F39" s="295"/>
      <c r="H39" s="275"/>
      <c r="I39" s="275"/>
      <c r="J39" s="275"/>
      <c r="K39" s="275"/>
      <c r="L39" s="335"/>
      <c r="M39" s="275"/>
      <c r="N39" s="275"/>
      <c r="O39" s="275"/>
      <c r="P39" s="275"/>
      <c r="Q39" s="337"/>
      <c r="R39" s="276"/>
      <c r="S39" s="276"/>
      <c r="T39" s="276"/>
      <c r="U39" s="276"/>
      <c r="V39" s="276"/>
      <c r="W39" s="276"/>
      <c r="X39" s="277"/>
      <c r="Y39" s="291"/>
    </row>
    <row r="40" spans="2:25" s="141" customFormat="1">
      <c r="B40" s="142">
        <v>29</v>
      </c>
      <c r="C40" s="143" t="str">
        <f t="shared" si="0"/>
        <v>Stadtwerke Rosenheim Netze GmbH</v>
      </c>
      <c r="D40" s="62"/>
      <c r="E40" s="164"/>
      <c r="F40" s="295"/>
      <c r="H40" s="275"/>
      <c r="I40" s="275"/>
      <c r="J40" s="275"/>
      <c r="K40" s="275"/>
      <c r="L40" s="335"/>
      <c r="M40" s="275"/>
      <c r="N40" s="275"/>
      <c r="O40" s="275"/>
      <c r="P40" s="275"/>
      <c r="Q40" s="337"/>
      <c r="R40" s="276"/>
      <c r="S40" s="276"/>
      <c r="T40" s="276"/>
      <c r="U40" s="276"/>
      <c r="V40" s="276"/>
      <c r="W40" s="276"/>
      <c r="X40" s="277"/>
      <c r="Y40" s="291"/>
    </row>
    <row r="41" spans="2:25" s="141" customFormat="1">
      <c r="B41" s="142">
        <v>30</v>
      </c>
      <c r="C41" s="143" t="str">
        <f t="shared" si="0"/>
        <v>Stadtwerke Rosenheim Netze GmbH</v>
      </c>
      <c r="D41" s="62"/>
      <c r="E41" s="164"/>
      <c r="F41" s="295"/>
      <c r="H41" s="275"/>
      <c r="I41" s="275"/>
      <c r="J41" s="275"/>
      <c r="K41" s="275"/>
      <c r="L41" s="335"/>
      <c r="M41" s="275"/>
      <c r="N41" s="275"/>
      <c r="O41" s="275"/>
      <c r="P41" s="275"/>
      <c r="Q41" s="337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3" priority="13">
      <formula>ISERROR(F11)</formula>
    </cfRule>
  </conditionalFormatting>
  <conditionalFormatting sqref="E13:F17 Y12:Y41 F12 E19:F41 F18">
    <cfRule type="duplicateValues" dxfId="12" priority="35"/>
  </conditionalFormatting>
  <conditionalFormatting sqref="L11:L41">
    <cfRule type="expression" dxfId="11" priority="4">
      <formula>ISERROR(L11)</formula>
    </cfRule>
  </conditionalFormatting>
  <conditionalFormatting sqref="Q11:Q41">
    <cfRule type="expression" dxfId="10" priority="3">
      <formula>ISERROR(Q11)</formula>
    </cfRule>
  </conditionalFormatting>
  <conditionalFormatting sqref="E18">
    <cfRule type="duplicateValues" dxfId="9" priority="2"/>
  </conditionalFormatting>
  <conditionalFormatting sqref="E12">
    <cfRule type="duplicateValues" dxfId="8" priority="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5:F17 H12:K14 C13:C33 C34:C41 M12:X17 H16:K17 H15 J15:K15" unlockedFormula="1"/>
    <ignoredError sqref="L12:L17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75" zoomScaleNormal="75" workbookViewId="0">
      <selection activeCell="Z28" sqref="Z28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2" t="s">
        <v>450</v>
      </c>
    </row>
    <row r="3" spans="2:30" ht="15" customHeight="1">
      <c r="B3" s="82"/>
    </row>
    <row r="4" spans="2:30" ht="15" customHeight="1">
      <c r="B4" s="83" t="s">
        <v>449</v>
      </c>
      <c r="C4" s="63" t="str">
        <f>Netzbetreiber!$D$9</f>
        <v>Stadtwerke Rosenheim Netze GmbH</v>
      </c>
      <c r="D4" s="76"/>
      <c r="G4" s="76"/>
      <c r="I4" s="76"/>
      <c r="J4" s="77"/>
      <c r="M4" s="84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5" t="s">
        <v>448</v>
      </c>
      <c r="C5" s="64" t="str">
        <f>Netzbetreiber!$D$28</f>
        <v>Stadtwerke Rosenheim Netze GmbH</v>
      </c>
      <c r="D5" s="37"/>
      <c r="E5" s="76"/>
      <c r="F5" s="76"/>
      <c r="G5" s="76"/>
      <c r="I5" s="76"/>
      <c r="J5" s="76"/>
      <c r="K5" s="76"/>
      <c r="L5" s="76"/>
      <c r="M5" s="86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3" t="s">
        <v>446</v>
      </c>
      <c r="C6" s="63" t="str">
        <f>Netzbetreiber!$D$11</f>
        <v>9870039800007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3" t="s">
        <v>134</v>
      </c>
      <c r="C7" s="59">
        <f>Netzbetreiber!$D$6</f>
        <v>44105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462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88" t="s">
        <v>471</v>
      </c>
      <c r="N9" s="89" t="s">
        <v>373</v>
      </c>
      <c r="O9" s="90" t="s">
        <v>374</v>
      </c>
      <c r="P9" s="90" t="s">
        <v>375</v>
      </c>
      <c r="Q9" s="90" t="s">
        <v>376</v>
      </c>
      <c r="R9" s="90" t="s">
        <v>377</v>
      </c>
      <c r="S9" s="90" t="s">
        <v>378</v>
      </c>
      <c r="T9" s="90" t="s">
        <v>379</v>
      </c>
      <c r="U9" s="90" t="s">
        <v>380</v>
      </c>
      <c r="V9" s="90" t="s">
        <v>381</v>
      </c>
      <c r="W9" s="90" t="s">
        <v>382</v>
      </c>
      <c r="X9" s="90" t="s">
        <v>383</v>
      </c>
      <c r="Y9" s="90" t="s">
        <v>384</v>
      </c>
      <c r="Z9" s="90" t="s">
        <v>385</v>
      </c>
      <c r="AA9" s="90" t="s">
        <v>386</v>
      </c>
      <c r="AB9" s="90" t="s">
        <v>387</v>
      </c>
      <c r="AC9" s="91" t="s">
        <v>388</v>
      </c>
      <c r="AD9" s="91" t="s">
        <v>430</v>
      </c>
    </row>
    <row r="10" spans="2:30" ht="72" customHeight="1" thickBot="1">
      <c r="B10" s="346" t="s">
        <v>585</v>
      </c>
      <c r="C10" s="347"/>
      <c r="D10" s="92">
        <v>2</v>
      </c>
      <c r="E10" s="93" t="str">
        <f>IF(ISERROR(HLOOKUP(E$11,$M$9:$AD$33,$D10,0)),"",HLOOKUP(E$11,$M$9:$AD$33,$D10,0))</f>
        <v/>
      </c>
      <c r="F10" s="344" t="s">
        <v>399</v>
      </c>
      <c r="G10" s="344"/>
      <c r="H10" s="344"/>
      <c r="I10" s="344"/>
      <c r="J10" s="344"/>
      <c r="K10" s="344"/>
      <c r="L10" s="345"/>
      <c r="M10" s="94" t="s">
        <v>472</v>
      </c>
      <c r="N10" s="95" t="s">
        <v>473</v>
      </c>
      <c r="O10" s="96" t="s">
        <v>474</v>
      </c>
      <c r="P10" s="97" t="s">
        <v>475</v>
      </c>
      <c r="Q10" s="97" t="s">
        <v>476</v>
      </c>
      <c r="R10" s="97" t="s">
        <v>477</v>
      </c>
      <c r="S10" s="97" t="s">
        <v>478</v>
      </c>
      <c r="T10" s="97" t="s">
        <v>479</v>
      </c>
      <c r="U10" s="97" t="s">
        <v>480</v>
      </c>
      <c r="V10" s="97" t="s">
        <v>481</v>
      </c>
      <c r="W10" s="97" t="s">
        <v>482</v>
      </c>
      <c r="X10" s="97" t="s">
        <v>483</v>
      </c>
      <c r="Y10" s="97" t="s">
        <v>484</v>
      </c>
      <c r="Z10" s="97" t="s">
        <v>485</v>
      </c>
      <c r="AA10" s="97" t="s">
        <v>486</v>
      </c>
      <c r="AB10" s="97" t="s">
        <v>487</v>
      </c>
      <c r="AC10" s="98" t="s">
        <v>488</v>
      </c>
      <c r="AD10" s="99" t="s">
        <v>431</v>
      </c>
    </row>
    <row r="11" spans="2:30" ht="15.75" thickBot="1">
      <c r="B11" s="100" t="s">
        <v>422</v>
      </c>
      <c r="C11" s="101"/>
      <c r="D11" s="102">
        <v>3</v>
      </c>
      <c r="E11" s="103"/>
      <c r="F11" s="104" t="s">
        <v>390</v>
      </c>
      <c r="G11" s="105" t="s">
        <v>391</v>
      </c>
      <c r="H11" s="105" t="s">
        <v>392</v>
      </c>
      <c r="I11" s="105" t="s">
        <v>393</v>
      </c>
      <c r="J11" s="105" t="s">
        <v>394</v>
      </c>
      <c r="K11" s="105" t="s">
        <v>395</v>
      </c>
      <c r="L11" s="106" t="s">
        <v>396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7" t="s">
        <v>400</v>
      </c>
      <c r="C12" s="108"/>
      <c r="D12" s="109">
        <v>4</v>
      </c>
      <c r="E12" s="301">
        <f>MIN(SUMPRODUCT($M$11:$AD$11,M12:AD12),1)</f>
        <v>1</v>
      </c>
      <c r="F12" s="299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8">
        <v>1</v>
      </c>
    </row>
    <row r="13" spans="2:30" ht="15">
      <c r="B13" s="114" t="s">
        <v>401</v>
      </c>
      <c r="C13" s="115"/>
      <c r="D13" s="109">
        <v>5</v>
      </c>
      <c r="E13" s="302">
        <f t="shared" ref="E13:E33" si="0">MIN(SUMPRODUCT($M$11:$AD$11,M13:AD13),1)</f>
        <v>1</v>
      </c>
      <c r="F13" s="300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0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9">
        <v>1</v>
      </c>
    </row>
    <row r="14" spans="2:30" ht="15">
      <c r="B14" s="114" t="s">
        <v>402</v>
      </c>
      <c r="C14" s="115"/>
      <c r="D14" s="109">
        <v>6</v>
      </c>
      <c r="E14" s="302">
        <f t="shared" si="0"/>
        <v>0</v>
      </c>
      <c r="F14" s="300" t="s">
        <v>403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0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9"/>
    </row>
    <row r="15" spans="2:30" ht="15">
      <c r="B15" s="114" t="s">
        <v>404</v>
      </c>
      <c r="C15" s="115"/>
      <c r="D15" s="109">
        <v>7</v>
      </c>
      <c r="E15" s="302">
        <f t="shared" si="0"/>
        <v>0</v>
      </c>
      <c r="F15" s="300" t="s">
        <v>403</v>
      </c>
      <c r="G15" s="80" t="s">
        <v>403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0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9"/>
    </row>
    <row r="16" spans="2:30" ht="15">
      <c r="B16" s="119" t="s">
        <v>416</v>
      </c>
      <c r="C16" s="115"/>
      <c r="D16" s="109">
        <v>8</v>
      </c>
      <c r="E16" s="302">
        <f t="shared" si="0"/>
        <v>1</v>
      </c>
      <c r="F16" s="300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0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9">
        <v>1</v>
      </c>
    </row>
    <row r="17" spans="2:30" ht="15">
      <c r="B17" s="119" t="s">
        <v>417</v>
      </c>
      <c r="C17" s="115"/>
      <c r="D17" s="109">
        <v>9</v>
      </c>
      <c r="E17" s="302">
        <f t="shared" si="0"/>
        <v>1</v>
      </c>
      <c r="F17" s="300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0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9">
        <v>1</v>
      </c>
    </row>
    <row r="18" spans="2:30" ht="15">
      <c r="B18" s="119" t="s">
        <v>418</v>
      </c>
      <c r="C18" s="115"/>
      <c r="D18" s="109">
        <v>10</v>
      </c>
      <c r="E18" s="302">
        <f t="shared" si="0"/>
        <v>1</v>
      </c>
      <c r="F18" s="300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0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9">
        <v>1</v>
      </c>
    </row>
    <row r="19" spans="2:30" ht="15">
      <c r="B19" s="119" t="s">
        <v>405</v>
      </c>
      <c r="C19" s="115"/>
      <c r="D19" s="109">
        <v>11</v>
      </c>
      <c r="E19" s="302">
        <f t="shared" si="0"/>
        <v>1</v>
      </c>
      <c r="F19" s="300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0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9">
        <v>1</v>
      </c>
    </row>
    <row r="20" spans="2:30" ht="15">
      <c r="B20" s="119" t="s">
        <v>651</v>
      </c>
      <c r="C20" s="115"/>
      <c r="D20" s="109">
        <v>12</v>
      </c>
      <c r="E20" s="302">
        <f t="shared" si="0"/>
        <v>1</v>
      </c>
      <c r="F20" s="300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0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9">
        <v>1</v>
      </c>
    </row>
    <row r="21" spans="2:30" ht="15">
      <c r="B21" s="119" t="s">
        <v>419</v>
      </c>
      <c r="C21" s="115"/>
      <c r="D21" s="109">
        <v>13</v>
      </c>
      <c r="E21" s="302">
        <f t="shared" si="0"/>
        <v>1</v>
      </c>
      <c r="F21" s="300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0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9">
        <v>1</v>
      </c>
    </row>
    <row r="22" spans="2:30" ht="15">
      <c r="B22" s="119" t="s">
        <v>420</v>
      </c>
      <c r="C22" s="115"/>
      <c r="D22" s="109">
        <v>14</v>
      </c>
      <c r="E22" s="302">
        <f t="shared" si="0"/>
        <v>1</v>
      </c>
      <c r="F22" s="300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0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9">
        <v>1</v>
      </c>
    </row>
    <row r="23" spans="2:30" ht="15">
      <c r="B23" s="114" t="s">
        <v>421</v>
      </c>
      <c r="C23" s="115"/>
      <c r="D23" s="109">
        <v>15</v>
      </c>
      <c r="E23" s="302">
        <f t="shared" si="0"/>
        <v>1</v>
      </c>
      <c r="F23" s="300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0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9">
        <v>1</v>
      </c>
    </row>
    <row r="24" spans="2:30" ht="15">
      <c r="B24" s="114" t="s">
        <v>406</v>
      </c>
      <c r="C24" s="115"/>
      <c r="D24" s="109">
        <v>16</v>
      </c>
      <c r="E24" s="302">
        <f t="shared" si="0"/>
        <v>0</v>
      </c>
      <c r="F24" s="300" t="s">
        <v>403</v>
      </c>
      <c r="G24" s="80" t="s">
        <v>403</v>
      </c>
      <c r="H24" s="80" t="s">
        <v>403</v>
      </c>
      <c r="I24" s="80" t="s">
        <v>403</v>
      </c>
      <c r="J24" s="80" t="s">
        <v>403</v>
      </c>
      <c r="K24" s="80" t="s">
        <v>403</v>
      </c>
      <c r="L24" s="81" t="s">
        <v>403</v>
      </c>
      <c r="M24" s="110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9"/>
    </row>
    <row r="25" spans="2:30" ht="15">
      <c r="B25" s="114" t="s">
        <v>407</v>
      </c>
      <c r="C25" s="115"/>
      <c r="D25" s="109">
        <v>17</v>
      </c>
      <c r="E25" s="302">
        <f t="shared" si="0"/>
        <v>1</v>
      </c>
      <c r="F25" s="300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0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9">
        <v>1</v>
      </c>
    </row>
    <row r="26" spans="2:30" ht="15">
      <c r="B26" s="119" t="s">
        <v>408</v>
      </c>
      <c r="C26" s="115"/>
      <c r="D26" s="109">
        <v>18</v>
      </c>
      <c r="E26" s="302">
        <f t="shared" si="0"/>
        <v>1</v>
      </c>
      <c r="F26" s="300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0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9">
        <v>1</v>
      </c>
    </row>
    <row r="27" spans="2:30" ht="15">
      <c r="B27" s="114" t="s">
        <v>409</v>
      </c>
      <c r="C27" s="115"/>
      <c r="D27" s="109">
        <v>19</v>
      </c>
      <c r="E27" s="302">
        <f t="shared" si="0"/>
        <v>0</v>
      </c>
      <c r="F27" s="300" t="s">
        <v>403</v>
      </c>
      <c r="G27" s="80" t="s">
        <v>403</v>
      </c>
      <c r="H27" s="80" t="s">
        <v>403</v>
      </c>
      <c r="I27" s="80" t="s">
        <v>403</v>
      </c>
      <c r="J27" s="80" t="s">
        <v>403</v>
      </c>
      <c r="K27" s="80" t="s">
        <v>403</v>
      </c>
      <c r="L27" s="81" t="s">
        <v>403</v>
      </c>
      <c r="M27" s="110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9"/>
    </row>
    <row r="28" spans="2:30" ht="15">
      <c r="B28" s="114" t="s">
        <v>410</v>
      </c>
      <c r="C28" s="115"/>
      <c r="D28" s="109">
        <v>20</v>
      </c>
      <c r="E28" s="302">
        <f t="shared" si="0"/>
        <v>1</v>
      </c>
      <c r="F28" s="300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0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9">
        <v>1</v>
      </c>
    </row>
    <row r="29" spans="2:30" ht="15">
      <c r="B29" s="114" t="s">
        <v>411</v>
      </c>
      <c r="C29" s="115"/>
      <c r="D29" s="109">
        <v>21</v>
      </c>
      <c r="E29" s="302">
        <f t="shared" si="0"/>
        <v>0</v>
      </c>
      <c r="F29" s="300" t="s">
        <v>403</v>
      </c>
      <c r="G29" s="80" t="s">
        <v>403</v>
      </c>
      <c r="H29" s="80" t="s">
        <v>403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0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9"/>
    </row>
    <row r="30" spans="2:30" ht="15">
      <c r="B30" s="114" t="s">
        <v>412</v>
      </c>
      <c r="C30" s="115"/>
      <c r="D30" s="109">
        <v>22</v>
      </c>
      <c r="E30" s="302">
        <f t="shared" si="0"/>
        <v>0</v>
      </c>
      <c r="F30" s="300" t="s">
        <v>403</v>
      </c>
      <c r="G30" s="80" t="s">
        <v>403</v>
      </c>
      <c r="H30" s="80" t="s">
        <v>403</v>
      </c>
      <c r="I30" s="80" t="s">
        <v>403</v>
      </c>
      <c r="J30" s="80" t="s">
        <v>403</v>
      </c>
      <c r="K30" s="80" t="s">
        <v>403</v>
      </c>
      <c r="L30" s="81" t="s">
        <v>403</v>
      </c>
      <c r="M30" s="110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9"/>
    </row>
    <row r="31" spans="2:30" ht="15">
      <c r="B31" s="119" t="s">
        <v>413</v>
      </c>
      <c r="C31" s="115"/>
      <c r="D31" s="109">
        <v>23</v>
      </c>
      <c r="E31" s="302">
        <f t="shared" si="0"/>
        <v>1</v>
      </c>
      <c r="F31" s="300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0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9">
        <v>1</v>
      </c>
    </row>
    <row r="32" spans="2:30" ht="15">
      <c r="B32" s="119" t="s">
        <v>414</v>
      </c>
      <c r="C32" s="115"/>
      <c r="D32" s="109">
        <v>24</v>
      </c>
      <c r="E32" s="302">
        <f t="shared" si="0"/>
        <v>1</v>
      </c>
      <c r="F32" s="300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0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9">
        <v>1</v>
      </c>
    </row>
    <row r="33" spans="2:30" ht="15.75" thickBot="1">
      <c r="B33" s="120" t="s">
        <v>415</v>
      </c>
      <c r="C33" s="121"/>
      <c r="D33" s="122">
        <v>25</v>
      </c>
      <c r="E33" s="303">
        <f t="shared" si="0"/>
        <v>0</v>
      </c>
      <c r="F33" s="300" t="s">
        <v>403</v>
      </c>
      <c r="G33" s="80" t="s">
        <v>403</v>
      </c>
      <c r="H33" s="80" t="s">
        <v>403</v>
      </c>
      <c r="I33" s="80" t="s">
        <v>403</v>
      </c>
      <c r="J33" s="80" t="s">
        <v>403</v>
      </c>
      <c r="K33" s="80" t="s">
        <v>403</v>
      </c>
      <c r="L33" s="81" t="s">
        <v>403</v>
      </c>
      <c r="M33" s="110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34" zoomScale="80" zoomScaleNormal="80" workbookViewId="0">
      <selection activeCell="B109" sqref="B109"/>
    </sheetView>
  </sheetViews>
  <sheetFormatPr baseColWidth="10" defaultColWidth="11.42578125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10" t="s">
        <v>348</v>
      </c>
      <c r="B1" s="211">
        <v>42173</v>
      </c>
      <c r="D1" s="129" t="s">
        <v>458</v>
      </c>
      <c r="F1" s="212" t="s">
        <v>547</v>
      </c>
      <c r="N1" s="213"/>
    </row>
    <row r="2" spans="1:14" ht="25.5">
      <c r="A2" s="214" t="s">
        <v>272</v>
      </c>
      <c r="B2" s="215" t="s">
        <v>147</v>
      </c>
      <c r="C2" s="216" t="s">
        <v>149</v>
      </c>
      <c r="D2" s="217" t="s">
        <v>150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71</v>
      </c>
      <c r="J2" s="218" t="s">
        <v>151</v>
      </c>
      <c r="K2" s="218" t="s">
        <v>152</v>
      </c>
      <c r="L2" s="218" t="s">
        <v>153</v>
      </c>
      <c r="M2" s="220" t="s">
        <v>245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154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155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6" t="str">
        <f t="shared" si="3"/>
        <v>D15</v>
      </c>
      <c r="D5" s="222" t="s">
        <v>156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157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6" t="str">
        <f t="shared" si="3"/>
        <v>1D4</v>
      </c>
      <c r="D7" s="222" t="s">
        <v>158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6" t="str">
        <f t="shared" si="3"/>
        <v>D23</v>
      </c>
      <c r="D8" s="222" t="s">
        <v>159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6" t="str">
        <f t="shared" si="3"/>
        <v>D24</v>
      </c>
      <c r="D9" s="222" t="s">
        <v>160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6" t="str">
        <f t="shared" si="3"/>
        <v>D25</v>
      </c>
      <c r="D10" s="222" t="s">
        <v>161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6" t="str">
        <f t="shared" si="3"/>
        <v>2D3</v>
      </c>
      <c r="D11" s="222" t="s">
        <v>162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6" t="str">
        <f t="shared" si="3"/>
        <v>2D4</v>
      </c>
      <c r="D12" s="222" t="s">
        <v>163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6" t="str">
        <f t="shared" si="3"/>
        <v>HK3</v>
      </c>
      <c r="D13" s="332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6" t="str">
        <f t="shared" si="3"/>
        <v>MK1</v>
      </c>
      <c r="D14" s="222" t="s">
        <v>164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6" t="str">
        <f t="shared" si="3"/>
        <v>MK2</v>
      </c>
      <c r="D15" s="222" t="s">
        <v>165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6" t="str">
        <f t="shared" si="3"/>
        <v>MK3</v>
      </c>
      <c r="D16" s="222" t="s">
        <v>166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6" t="str">
        <f t="shared" si="3"/>
        <v>MK4</v>
      </c>
      <c r="D17" s="222" t="s">
        <v>167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6" t="str">
        <f t="shared" si="3"/>
        <v>MK5</v>
      </c>
      <c r="D18" s="222" t="s">
        <v>168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6" t="str">
        <f t="shared" si="3"/>
        <v>KM3</v>
      </c>
      <c r="D19" s="222" t="s">
        <v>169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6" t="str">
        <f t="shared" si="3"/>
        <v>KM4</v>
      </c>
      <c r="D20" s="222" t="s">
        <v>170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6" t="str">
        <f t="shared" si="3"/>
        <v>HA1</v>
      </c>
      <c r="D21" s="222" t="s">
        <v>171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6" t="str">
        <f t="shared" si="3"/>
        <v>HA2</v>
      </c>
      <c r="D22" s="222" t="s">
        <v>172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6" t="str">
        <f t="shared" si="3"/>
        <v>HA3</v>
      </c>
      <c r="D23" s="222" t="s">
        <v>173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6" t="str">
        <f t="shared" si="3"/>
        <v>HA4</v>
      </c>
      <c r="D24" s="222" t="s">
        <v>174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6" t="str">
        <f t="shared" si="3"/>
        <v>HA5</v>
      </c>
      <c r="D25" s="222" t="s">
        <v>175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6" t="str">
        <f t="shared" si="3"/>
        <v>AH3</v>
      </c>
      <c r="D26" s="222" t="s">
        <v>176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6" t="str">
        <f t="shared" si="3"/>
        <v>AH4</v>
      </c>
      <c r="D27" s="222" t="s">
        <v>177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6" t="str">
        <f t="shared" si="3"/>
        <v>KO1</v>
      </c>
      <c r="D28" s="222" t="s">
        <v>178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6" t="str">
        <f t="shared" si="3"/>
        <v>KO2</v>
      </c>
      <c r="D29" s="222" t="s">
        <v>179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6" t="str">
        <f t="shared" si="3"/>
        <v>KO3</v>
      </c>
      <c r="D30" s="222" t="s">
        <v>180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6" t="str">
        <f t="shared" si="3"/>
        <v>KO4</v>
      </c>
      <c r="D31" s="222" t="s">
        <v>181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6" t="str">
        <f t="shared" si="3"/>
        <v>KO5</v>
      </c>
      <c r="D32" s="222" t="s">
        <v>182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6" t="str">
        <f t="shared" si="3"/>
        <v>OK3</v>
      </c>
      <c r="D33" s="222" t="s">
        <v>183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6" t="str">
        <f t="shared" si="3"/>
        <v>OK4</v>
      </c>
      <c r="D34" s="222" t="s">
        <v>184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6" t="str">
        <f t="shared" si="3"/>
        <v>BD1</v>
      </c>
      <c r="D35" s="222" t="s">
        <v>185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6" t="str">
        <f t="shared" si="3"/>
        <v>BD2</v>
      </c>
      <c r="D36" s="222" t="s">
        <v>186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6" t="str">
        <f t="shared" si="3"/>
        <v>BD3</v>
      </c>
      <c r="D37" s="222" t="s">
        <v>187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6" t="str">
        <f t="shared" si="3"/>
        <v>BD4</v>
      </c>
      <c r="D38" s="222" t="s">
        <v>188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6" t="str">
        <f t="shared" si="3"/>
        <v>BD5</v>
      </c>
      <c r="D39" s="222" t="s">
        <v>189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6" t="str">
        <f t="shared" si="3"/>
        <v>DB3</v>
      </c>
      <c r="D40" s="222" t="s">
        <v>190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6" t="str">
        <f t="shared" si="3"/>
        <v>DB4</v>
      </c>
      <c r="D41" s="222" t="s">
        <v>191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6" t="str">
        <f t="shared" si="3"/>
        <v>GA1</v>
      </c>
      <c r="D42" s="222" t="s">
        <v>192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6" t="str">
        <f t="shared" si="3"/>
        <v>GA2</v>
      </c>
      <c r="D43" s="222" t="s">
        <v>193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6" t="str">
        <f t="shared" si="3"/>
        <v>GA3</v>
      </c>
      <c r="D44" s="222" t="s">
        <v>194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6" t="str">
        <f t="shared" si="3"/>
        <v>GA4</v>
      </c>
      <c r="D45" s="222" t="s">
        <v>195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6" t="str">
        <f t="shared" si="3"/>
        <v>GA5</v>
      </c>
      <c r="D46" s="222" t="s">
        <v>196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6" t="str">
        <f t="shared" si="3"/>
        <v>AG3</v>
      </c>
      <c r="D47" s="222" t="s">
        <v>197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6" t="str">
        <f t="shared" si="3"/>
        <v>AG4</v>
      </c>
      <c r="D48" s="222" t="s">
        <v>198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6" t="str">
        <f t="shared" si="3"/>
        <v>BH1</v>
      </c>
      <c r="D49" s="222" t="s">
        <v>199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6" t="str">
        <f t="shared" si="3"/>
        <v>BH2</v>
      </c>
      <c r="D50" s="222" t="s">
        <v>200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6" t="str">
        <f t="shared" si="3"/>
        <v>BH3</v>
      </c>
      <c r="D51" s="222" t="s">
        <v>201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6" t="str">
        <f t="shared" si="3"/>
        <v>BH4</v>
      </c>
      <c r="D52" s="222" t="s">
        <v>202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6" t="str">
        <f t="shared" si="3"/>
        <v>BH5</v>
      </c>
      <c r="D53" s="222" t="s">
        <v>203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6" t="str">
        <f t="shared" si="3"/>
        <v>HB3</v>
      </c>
      <c r="D54" s="222" t="s">
        <v>204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6" t="str">
        <f t="shared" si="3"/>
        <v>HB4</v>
      </c>
      <c r="D55" s="222" t="s">
        <v>205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6" t="str">
        <f t="shared" si="3"/>
        <v>WA1</v>
      </c>
      <c r="D56" s="222" t="s">
        <v>206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6" t="str">
        <f t="shared" si="3"/>
        <v>WA2</v>
      </c>
      <c r="D57" s="222" t="s">
        <v>207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6" t="str">
        <f t="shared" si="3"/>
        <v>WA3</v>
      </c>
      <c r="D58" s="222" t="s">
        <v>208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6" t="str">
        <f t="shared" si="3"/>
        <v>WA4</v>
      </c>
      <c r="D59" s="222" t="s">
        <v>209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6" t="str">
        <f t="shared" si="3"/>
        <v>WA5</v>
      </c>
      <c r="D60" s="222" t="s">
        <v>210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6" t="str">
        <f t="shared" si="3"/>
        <v>AW3</v>
      </c>
      <c r="D61" s="222" t="s">
        <v>211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6" t="str">
        <f t="shared" si="3"/>
        <v>AW4</v>
      </c>
      <c r="D62" s="222" t="s">
        <v>212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6" t="str">
        <f t="shared" si="3"/>
        <v>GB1</v>
      </c>
      <c r="D63" s="222" t="s">
        <v>213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6" t="str">
        <f t="shared" si="3"/>
        <v>GB2</v>
      </c>
      <c r="D64" s="222" t="s">
        <v>214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6" t="str">
        <f t="shared" si="3"/>
        <v>GB3</v>
      </c>
      <c r="D65" s="222" t="s">
        <v>215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6" t="str">
        <f t="shared" si="3"/>
        <v>GB4</v>
      </c>
      <c r="D66" s="222" t="s">
        <v>216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6" t="str">
        <f t="shared" si="3"/>
        <v>GB5</v>
      </c>
      <c r="D67" s="222" t="s">
        <v>217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218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6" t="str">
        <f t="shared" si="6"/>
        <v>BG4</v>
      </c>
      <c r="D69" s="222" t="s">
        <v>219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6" t="str">
        <f t="shared" si="6"/>
        <v>BA1</v>
      </c>
      <c r="D70" s="222" t="s">
        <v>220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6" t="str">
        <f t="shared" si="6"/>
        <v>BA2</v>
      </c>
      <c r="D71" s="222" t="s">
        <v>221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6" t="str">
        <f t="shared" si="6"/>
        <v>BA3</v>
      </c>
      <c r="D72" s="222" t="s">
        <v>222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6" t="str">
        <f t="shared" si="6"/>
        <v>BA4</v>
      </c>
      <c r="D73" s="222" t="s">
        <v>223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6" t="str">
        <f t="shared" si="6"/>
        <v>BA5</v>
      </c>
      <c r="D74" s="222" t="s">
        <v>224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6" t="str">
        <f t="shared" si="6"/>
        <v>AB3</v>
      </c>
      <c r="D75" s="222" t="s">
        <v>225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6" t="str">
        <f t="shared" si="6"/>
        <v>AB4</v>
      </c>
      <c r="D76" s="222" t="s">
        <v>226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6" t="str">
        <f t="shared" si="6"/>
        <v>PD1</v>
      </c>
      <c r="D77" s="222" t="s">
        <v>227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6" t="str">
        <f t="shared" si="6"/>
        <v>PD2</v>
      </c>
      <c r="D78" s="222" t="s">
        <v>228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6" t="str">
        <f t="shared" si="6"/>
        <v>PD3</v>
      </c>
      <c r="D79" s="222" t="s">
        <v>229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6" t="str">
        <f t="shared" si="6"/>
        <v>PD4</v>
      </c>
      <c r="D80" s="222" t="s">
        <v>230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6" t="str">
        <f t="shared" si="6"/>
        <v>PD5</v>
      </c>
      <c r="D81" s="222" t="s">
        <v>231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6" t="str">
        <f t="shared" si="6"/>
        <v>DP3</v>
      </c>
      <c r="D82" s="222" t="s">
        <v>232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6" t="str">
        <f t="shared" si="6"/>
        <v>DP4</v>
      </c>
      <c r="D83" s="222" t="s">
        <v>233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6" t="str">
        <f t="shared" si="6"/>
        <v>MF1</v>
      </c>
      <c r="D84" s="222" t="s">
        <v>234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6" t="str">
        <f t="shared" si="6"/>
        <v>MF2</v>
      </c>
      <c r="D85" s="222" t="s">
        <v>235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6" t="str">
        <f t="shared" si="6"/>
        <v>MF3</v>
      </c>
      <c r="D86" s="222" t="s">
        <v>236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6" t="str">
        <f t="shared" si="6"/>
        <v>MF4</v>
      </c>
      <c r="D87" s="222" t="s">
        <v>237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6" t="str">
        <f t="shared" si="6"/>
        <v>MF5</v>
      </c>
      <c r="D88" s="222" t="s">
        <v>238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6" t="str">
        <f t="shared" si="6"/>
        <v>FM3</v>
      </c>
      <c r="D89" s="222" t="s">
        <v>239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6" t="str">
        <f t="shared" si="6"/>
        <v>FM4</v>
      </c>
      <c r="D90" s="222" t="s">
        <v>240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6" t="str">
        <f t="shared" si="6"/>
        <v>HD3</v>
      </c>
      <c r="D91" s="222" t="s">
        <v>241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6" t="str">
        <f t="shared" si="6"/>
        <v>HD4</v>
      </c>
      <c r="D92" s="222" t="s">
        <v>242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243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244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6" t="s">
        <v>246</v>
      </c>
      <c r="B95" s="126" t="s">
        <v>51</v>
      </c>
      <c r="C95" s="126" t="s">
        <v>318</v>
      </c>
      <c r="D95" s="230" t="s">
        <v>273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6" t="s">
        <v>246</v>
      </c>
      <c r="B96" s="126" t="s">
        <v>56</v>
      </c>
      <c r="C96" s="126" t="s">
        <v>323</v>
      </c>
      <c r="D96" s="230" t="s">
        <v>273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6" t="s">
        <v>246</v>
      </c>
      <c r="B97" s="126" t="s">
        <v>61</v>
      </c>
      <c r="C97" s="126" t="s">
        <v>328</v>
      </c>
      <c r="D97" s="230" t="s">
        <v>273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6" t="s">
        <v>246</v>
      </c>
      <c r="B98" s="126" t="s">
        <v>66</v>
      </c>
      <c r="C98" s="126" t="s">
        <v>333</v>
      </c>
      <c r="D98" s="230" t="s">
        <v>273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6" t="s">
        <v>246</v>
      </c>
      <c r="B99" s="126" t="s">
        <v>19</v>
      </c>
      <c r="C99" s="126" t="s">
        <v>286</v>
      </c>
      <c r="D99" s="230" t="s">
        <v>273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6" t="s">
        <v>246</v>
      </c>
      <c r="B100" s="126" t="s">
        <v>23</v>
      </c>
      <c r="C100" s="126" t="s">
        <v>290</v>
      </c>
      <c r="D100" s="230" t="s">
        <v>273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6" t="s">
        <v>246</v>
      </c>
      <c r="B101" s="126" t="s">
        <v>27</v>
      </c>
      <c r="C101" s="126" t="s">
        <v>294</v>
      </c>
      <c r="D101" s="230" t="s">
        <v>273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6" t="s">
        <v>246</v>
      </c>
      <c r="B102" s="126" t="s">
        <v>31</v>
      </c>
      <c r="C102" s="126" t="s">
        <v>298</v>
      </c>
      <c r="D102" s="230" t="s">
        <v>273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6" t="s">
        <v>246</v>
      </c>
      <c r="B103" s="126" t="s">
        <v>35</v>
      </c>
      <c r="C103" s="126" t="s">
        <v>302</v>
      </c>
      <c r="D103" s="230" t="s">
        <v>273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6" t="s">
        <v>246</v>
      </c>
      <c r="B104" s="126" t="s">
        <v>39</v>
      </c>
      <c r="C104" s="126" t="s">
        <v>306</v>
      </c>
      <c r="D104" s="230" t="s">
        <v>273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6" t="s">
        <v>246</v>
      </c>
      <c r="B105" s="126" t="s">
        <v>43</v>
      </c>
      <c r="C105" s="126" t="s">
        <v>310</v>
      </c>
      <c r="D105" s="230" t="s">
        <v>273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6" t="s">
        <v>246</v>
      </c>
      <c r="B106" s="126" t="s">
        <v>47</v>
      </c>
      <c r="C106" s="126" t="s">
        <v>314</v>
      </c>
      <c r="D106" s="230" t="s">
        <v>273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6" t="s">
        <v>246</v>
      </c>
      <c r="B107" s="126" t="s">
        <v>52</v>
      </c>
      <c r="C107" s="126" t="s">
        <v>319</v>
      </c>
      <c r="D107" s="230" t="s">
        <v>273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6" t="s">
        <v>246</v>
      </c>
      <c r="B108" s="126" t="s">
        <v>57</v>
      </c>
      <c r="C108" s="126" t="s">
        <v>324</v>
      </c>
      <c r="D108" s="230" t="s">
        <v>273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6" t="s">
        <v>246</v>
      </c>
      <c r="B109" s="126" t="s">
        <v>62</v>
      </c>
      <c r="C109" s="126" t="s">
        <v>329</v>
      </c>
      <c r="D109" s="230" t="s">
        <v>273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6" t="s">
        <v>246</v>
      </c>
      <c r="B110" s="126" t="s">
        <v>67</v>
      </c>
      <c r="C110" s="126" t="s">
        <v>334</v>
      </c>
      <c r="D110" s="230" t="s">
        <v>273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6" t="s">
        <v>246</v>
      </c>
      <c r="B111" s="126" t="s">
        <v>7</v>
      </c>
      <c r="C111" s="126" t="s">
        <v>274</v>
      </c>
      <c r="D111" s="230" t="s">
        <v>273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6" t="s">
        <v>246</v>
      </c>
      <c r="B112" s="126" t="s">
        <v>8</v>
      </c>
      <c r="C112" s="126" t="s">
        <v>275</v>
      </c>
      <c r="D112" s="230" t="s">
        <v>273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6" t="s">
        <v>246</v>
      </c>
      <c r="B113" s="126" t="s">
        <v>9</v>
      </c>
      <c r="C113" s="126" t="s">
        <v>276</v>
      </c>
      <c r="D113" s="230" t="s">
        <v>273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6" t="s">
        <v>246</v>
      </c>
      <c r="B114" s="126" t="s">
        <v>10</v>
      </c>
      <c r="C114" s="126" t="s">
        <v>277</v>
      </c>
      <c r="D114" s="230" t="s">
        <v>273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6" t="s">
        <v>246</v>
      </c>
      <c r="B115" s="126" t="s">
        <v>20</v>
      </c>
      <c r="C115" s="126" t="s">
        <v>287</v>
      </c>
      <c r="D115" s="230" t="s">
        <v>273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6" t="s">
        <v>246</v>
      </c>
      <c r="B116" s="126" t="s">
        <v>24</v>
      </c>
      <c r="C116" s="126" t="s">
        <v>291</v>
      </c>
      <c r="D116" s="230" t="s">
        <v>273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6" t="s">
        <v>246</v>
      </c>
      <c r="B117" s="126" t="s">
        <v>28</v>
      </c>
      <c r="C117" s="126" t="s">
        <v>295</v>
      </c>
      <c r="D117" s="230" t="s">
        <v>273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6" t="s">
        <v>246</v>
      </c>
      <c r="B118" s="126" t="s">
        <v>32</v>
      </c>
      <c r="C118" s="126" t="s">
        <v>299</v>
      </c>
      <c r="D118" s="230" t="s">
        <v>273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6" t="s">
        <v>246</v>
      </c>
      <c r="B119" s="126" t="s">
        <v>11</v>
      </c>
      <c r="C119" s="126" t="s">
        <v>278</v>
      </c>
      <c r="D119" s="230" t="s">
        <v>273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6" t="s">
        <v>246</v>
      </c>
      <c r="B120" s="126" t="s">
        <v>13</v>
      </c>
      <c r="C120" s="126" t="s">
        <v>280</v>
      </c>
      <c r="D120" s="230" t="s">
        <v>273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6" t="s">
        <v>246</v>
      </c>
      <c r="B121" s="126" t="s">
        <v>15</v>
      </c>
      <c r="C121" s="126" t="s">
        <v>282</v>
      </c>
      <c r="D121" s="230" t="s">
        <v>273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6" t="s">
        <v>246</v>
      </c>
      <c r="B122" s="126" t="s">
        <v>17</v>
      </c>
      <c r="C122" s="126" t="s">
        <v>284</v>
      </c>
      <c r="D122" s="230" t="s">
        <v>273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6" t="s">
        <v>246</v>
      </c>
      <c r="B123" s="126" t="s">
        <v>53</v>
      </c>
      <c r="C123" s="126" t="s">
        <v>320</v>
      </c>
      <c r="D123" s="230" t="s">
        <v>273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6" t="s">
        <v>246</v>
      </c>
      <c r="B124" s="126" t="s">
        <v>58</v>
      </c>
      <c r="C124" s="126" t="s">
        <v>325</v>
      </c>
      <c r="D124" s="230" t="s">
        <v>273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6" t="s">
        <v>246</v>
      </c>
      <c r="B125" s="126" t="s">
        <v>63</v>
      </c>
      <c r="C125" s="126" t="s">
        <v>330</v>
      </c>
      <c r="D125" s="230" t="s">
        <v>273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6" t="s">
        <v>246</v>
      </c>
      <c r="B126" s="126" t="s">
        <v>68</v>
      </c>
      <c r="C126" s="126" t="s">
        <v>335</v>
      </c>
      <c r="D126" s="230" t="s">
        <v>273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6" t="s">
        <v>246</v>
      </c>
      <c r="B127" s="126" t="s">
        <v>21</v>
      </c>
      <c r="C127" s="126" t="s">
        <v>288</v>
      </c>
      <c r="D127" s="230" t="s">
        <v>273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6" t="s">
        <v>246</v>
      </c>
      <c r="B128" s="126" t="s">
        <v>25</v>
      </c>
      <c r="C128" s="126" t="s">
        <v>292</v>
      </c>
      <c r="D128" s="230" t="s">
        <v>273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6" t="s">
        <v>246</v>
      </c>
      <c r="B129" s="126" t="s">
        <v>29</v>
      </c>
      <c r="C129" s="126" t="s">
        <v>296</v>
      </c>
      <c r="D129" s="230" t="s">
        <v>273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6" t="s">
        <v>246</v>
      </c>
      <c r="B130" s="126" t="s">
        <v>33</v>
      </c>
      <c r="C130" s="126" t="s">
        <v>300</v>
      </c>
      <c r="D130" s="230" t="s">
        <v>273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6" t="s">
        <v>246</v>
      </c>
      <c r="B131" s="126" t="s">
        <v>22</v>
      </c>
      <c r="C131" s="126" t="s">
        <v>289</v>
      </c>
      <c r="D131" s="230" t="s">
        <v>273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6" t="s">
        <v>246</v>
      </c>
      <c r="B132" s="126" t="s">
        <v>26</v>
      </c>
      <c r="C132" s="126" t="s">
        <v>293</v>
      </c>
      <c r="D132" s="230" t="s">
        <v>273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6" t="s">
        <v>246</v>
      </c>
      <c r="B133" s="126" t="s">
        <v>30</v>
      </c>
      <c r="C133" s="126" t="s">
        <v>297</v>
      </c>
      <c r="D133" s="230" t="s">
        <v>273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6" t="s">
        <v>246</v>
      </c>
      <c r="B134" s="126" t="s">
        <v>34</v>
      </c>
      <c r="C134" s="126" t="s">
        <v>301</v>
      </c>
      <c r="D134" s="230" t="s">
        <v>273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6" t="s">
        <v>246</v>
      </c>
      <c r="B135" s="126" t="s">
        <v>36</v>
      </c>
      <c r="C135" s="126" t="s">
        <v>303</v>
      </c>
      <c r="D135" s="230" t="s">
        <v>273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6" t="s">
        <v>246</v>
      </c>
      <c r="B136" s="126" t="s">
        <v>40</v>
      </c>
      <c r="C136" s="126" t="s">
        <v>307</v>
      </c>
      <c r="D136" s="230" t="s">
        <v>273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6" t="s">
        <v>246</v>
      </c>
      <c r="B137" s="126" t="s">
        <v>44</v>
      </c>
      <c r="C137" s="126" t="s">
        <v>311</v>
      </c>
      <c r="D137" s="230" t="s">
        <v>273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6" t="s">
        <v>246</v>
      </c>
      <c r="B138" s="126" t="s">
        <v>48</v>
      </c>
      <c r="C138" s="126" t="s">
        <v>315</v>
      </c>
      <c r="D138" s="230" t="s">
        <v>273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6" t="s">
        <v>246</v>
      </c>
      <c r="B139" s="126" t="s">
        <v>37</v>
      </c>
      <c r="C139" s="126" t="s">
        <v>304</v>
      </c>
      <c r="D139" s="230" t="s">
        <v>273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6" t="s">
        <v>246</v>
      </c>
      <c r="B140" s="126" t="s">
        <v>41</v>
      </c>
      <c r="C140" s="126" t="s">
        <v>308</v>
      </c>
      <c r="D140" s="230" t="s">
        <v>273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6" t="s">
        <v>246</v>
      </c>
      <c r="B141" s="126" t="s">
        <v>45</v>
      </c>
      <c r="C141" s="126" t="s">
        <v>312</v>
      </c>
      <c r="D141" s="230" t="s">
        <v>273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6" t="s">
        <v>246</v>
      </c>
      <c r="B142" s="126" t="s">
        <v>49</v>
      </c>
      <c r="C142" s="126" t="s">
        <v>316</v>
      </c>
      <c r="D142" s="230" t="s">
        <v>273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6" t="s">
        <v>246</v>
      </c>
      <c r="B143" s="126" t="s">
        <v>12</v>
      </c>
      <c r="C143" s="126" t="s">
        <v>279</v>
      </c>
      <c r="D143" s="230" t="s">
        <v>273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6" t="s">
        <v>246</v>
      </c>
      <c r="B144" s="126" t="s">
        <v>14</v>
      </c>
      <c r="C144" s="126" t="s">
        <v>281</v>
      </c>
      <c r="D144" s="230" t="s">
        <v>273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6" t="s">
        <v>246</v>
      </c>
      <c r="B145" s="126" t="s">
        <v>16</v>
      </c>
      <c r="C145" s="126" t="s">
        <v>283</v>
      </c>
      <c r="D145" s="230" t="s">
        <v>273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6" t="s">
        <v>246</v>
      </c>
      <c r="B146" s="126" t="s">
        <v>18</v>
      </c>
      <c r="C146" s="126" t="s">
        <v>285</v>
      </c>
      <c r="D146" s="230" t="s">
        <v>273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6" t="s">
        <v>246</v>
      </c>
      <c r="B147" s="126" t="s">
        <v>38</v>
      </c>
      <c r="C147" s="126" t="s">
        <v>305</v>
      </c>
      <c r="D147" s="230" t="s">
        <v>273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6" t="s">
        <v>246</v>
      </c>
      <c r="B148" s="126" t="s">
        <v>42</v>
      </c>
      <c r="C148" s="126" t="s">
        <v>309</v>
      </c>
      <c r="D148" s="230" t="s">
        <v>273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6" t="s">
        <v>246</v>
      </c>
      <c r="B149" s="126" t="s">
        <v>46</v>
      </c>
      <c r="C149" s="126" t="s">
        <v>313</v>
      </c>
      <c r="D149" s="230" t="s">
        <v>273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6" t="s">
        <v>246</v>
      </c>
      <c r="B150" s="126" t="s">
        <v>50</v>
      </c>
      <c r="C150" s="126" t="s">
        <v>317</v>
      </c>
      <c r="D150" s="230" t="s">
        <v>273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6" t="s">
        <v>246</v>
      </c>
      <c r="B151" s="126" t="s">
        <v>54</v>
      </c>
      <c r="C151" s="126" t="s">
        <v>321</v>
      </c>
      <c r="D151" s="230" t="s">
        <v>273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6" t="s">
        <v>246</v>
      </c>
      <c r="B152" s="126" t="s">
        <v>59</v>
      </c>
      <c r="C152" s="126" t="s">
        <v>326</v>
      </c>
      <c r="D152" s="230" t="s">
        <v>273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6" t="s">
        <v>246</v>
      </c>
      <c r="B153" s="126" t="s">
        <v>64</v>
      </c>
      <c r="C153" s="126" t="s">
        <v>331</v>
      </c>
      <c r="D153" s="230" t="s">
        <v>273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6" t="s">
        <v>246</v>
      </c>
      <c r="B154" s="126" t="s">
        <v>69</v>
      </c>
      <c r="C154" s="126" t="s">
        <v>336</v>
      </c>
      <c r="D154" s="230" t="s">
        <v>273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6" t="s">
        <v>246</v>
      </c>
      <c r="B155" s="126" t="s">
        <v>55</v>
      </c>
      <c r="C155" s="126" t="s">
        <v>322</v>
      </c>
      <c r="D155" s="230" t="s">
        <v>273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6" t="s">
        <v>246</v>
      </c>
      <c r="B156" s="126" t="s">
        <v>60</v>
      </c>
      <c r="C156" s="126" t="s">
        <v>327</v>
      </c>
      <c r="D156" s="230" t="s">
        <v>273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6" t="s">
        <v>246</v>
      </c>
      <c r="B157" s="126" t="s">
        <v>65</v>
      </c>
      <c r="C157" s="126" t="s">
        <v>332</v>
      </c>
      <c r="D157" s="230" t="s">
        <v>273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6" t="s">
        <v>246</v>
      </c>
      <c r="B158" s="126" t="s">
        <v>70</v>
      </c>
      <c r="C158" s="126" t="s">
        <v>337</v>
      </c>
      <c r="D158" s="230" t="s">
        <v>273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2578125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6" customWidth="1"/>
    <col min="16" max="16" width="16.5703125" style="232" customWidth="1"/>
    <col min="17" max="16384" width="11.42578125" style="232"/>
  </cols>
  <sheetData>
    <row r="1" spans="1:16" s="231" customFormat="1">
      <c r="A1" s="129" t="s">
        <v>459</v>
      </c>
      <c r="B1" s="126"/>
      <c r="D1" s="212" t="s">
        <v>547</v>
      </c>
    </row>
    <row r="2" spans="1:16">
      <c r="A2" s="232"/>
      <c r="B2" s="231" t="s">
        <v>460</v>
      </c>
    </row>
    <row r="3" spans="1:16" ht="20.100000000000001" customHeight="1">
      <c r="A3" s="348" t="s">
        <v>249</v>
      </c>
      <c r="B3" s="233" t="s">
        <v>87</v>
      </c>
      <c r="C3" s="234"/>
      <c r="D3" s="350" t="s">
        <v>461</v>
      </c>
      <c r="E3" s="351"/>
      <c r="F3" s="351"/>
      <c r="G3" s="351"/>
      <c r="H3" s="351"/>
      <c r="I3" s="351"/>
      <c r="J3" s="352"/>
      <c r="K3" s="235"/>
      <c r="L3" s="235"/>
      <c r="M3" s="235"/>
      <c r="N3" s="235"/>
      <c r="O3" s="236"/>
      <c r="P3" s="235"/>
    </row>
    <row r="4" spans="1:16" ht="20.100000000000001" customHeight="1">
      <c r="A4" s="349"/>
      <c r="B4" s="237"/>
      <c r="C4" s="238"/>
      <c r="D4" s="239" t="s">
        <v>88</v>
      </c>
      <c r="E4" s="239" t="s">
        <v>89</v>
      </c>
      <c r="F4" s="239" t="s">
        <v>90</v>
      </c>
      <c r="G4" s="239" t="s">
        <v>91</v>
      </c>
      <c r="H4" s="239" t="s">
        <v>92</v>
      </c>
      <c r="I4" s="239" t="s">
        <v>93</v>
      </c>
      <c r="J4" s="239" t="s">
        <v>94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95</v>
      </c>
      <c r="C5" s="238"/>
      <c r="D5" s="239" t="s">
        <v>96</v>
      </c>
      <c r="E5" s="239" t="s">
        <v>97</v>
      </c>
      <c r="F5" s="239" t="s">
        <v>98</v>
      </c>
      <c r="G5" s="239" t="s">
        <v>99</v>
      </c>
      <c r="H5" s="239" t="s">
        <v>100</v>
      </c>
      <c r="I5" s="239" t="s">
        <v>101</v>
      </c>
      <c r="J5" s="239" t="s">
        <v>102</v>
      </c>
      <c r="K5" s="239" t="s">
        <v>103</v>
      </c>
      <c r="L5" s="240" t="s">
        <v>104</v>
      </c>
      <c r="M5" s="240" t="s">
        <v>105</v>
      </c>
      <c r="N5" s="242" t="s">
        <v>148</v>
      </c>
      <c r="O5" s="242" t="s">
        <v>251</v>
      </c>
      <c r="P5" s="243" t="s">
        <v>250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106</v>
      </c>
      <c r="C7" s="247" t="s">
        <v>107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103</v>
      </c>
      <c r="M7" s="249">
        <f t="shared" ref="M7:M21" si="0">MAX(D7:J7)</f>
        <v>1</v>
      </c>
      <c r="N7" s="250" t="s">
        <v>369</v>
      </c>
      <c r="O7" s="245"/>
      <c r="P7" s="239"/>
    </row>
    <row r="8" spans="1:16" ht="21" customHeight="1">
      <c r="A8" s="246">
        <v>2</v>
      </c>
      <c r="B8" s="239" t="s">
        <v>108</v>
      </c>
      <c r="C8" s="247" t="s">
        <v>109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103</v>
      </c>
      <c r="M8" s="249">
        <f t="shared" si="0"/>
        <v>1</v>
      </c>
      <c r="N8" s="250" t="s">
        <v>369</v>
      </c>
      <c r="O8" s="245"/>
      <c r="P8" s="239"/>
    </row>
    <row r="9" spans="1:16" ht="21" customHeight="1">
      <c r="A9" s="246">
        <v>3</v>
      </c>
      <c r="B9" s="239" t="s">
        <v>247</v>
      </c>
      <c r="C9" s="251" t="s">
        <v>6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103</v>
      </c>
      <c r="M9" s="249">
        <f t="shared" ref="M9" si="1">MAX(D9:J9)</f>
        <v>1</v>
      </c>
      <c r="N9" s="250" t="s">
        <v>6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110</v>
      </c>
      <c r="C11" s="255" t="s">
        <v>111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97</v>
      </c>
      <c r="M11" s="249">
        <f t="shared" si="0"/>
        <v>1.0522626697461936</v>
      </c>
      <c r="N11" s="250" t="s">
        <v>254</v>
      </c>
      <c r="O11" s="245" t="s">
        <v>252</v>
      </c>
      <c r="P11" s="239"/>
    </row>
    <row r="12" spans="1:16">
      <c r="A12" s="246">
        <v>5</v>
      </c>
      <c r="B12" s="239" t="s">
        <v>112</v>
      </c>
      <c r="C12" s="255" t="s">
        <v>113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96</v>
      </c>
      <c r="M12" s="249">
        <f t="shared" si="0"/>
        <v>1.0358469949391176</v>
      </c>
      <c r="N12" s="250" t="s">
        <v>254</v>
      </c>
      <c r="O12" s="245" t="s">
        <v>252</v>
      </c>
      <c r="P12" s="239"/>
    </row>
    <row r="13" spans="1:16">
      <c r="A13" s="246">
        <v>6</v>
      </c>
      <c r="B13" s="239" t="s">
        <v>114</v>
      </c>
      <c r="C13" s="255" t="s">
        <v>115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96</v>
      </c>
      <c r="M13" s="249">
        <f t="shared" si="0"/>
        <v>1.069856584592316</v>
      </c>
      <c r="N13" s="250" t="s">
        <v>254</v>
      </c>
      <c r="O13" s="245" t="s">
        <v>252</v>
      </c>
      <c r="P13" s="239"/>
    </row>
    <row r="14" spans="1:16" ht="21" customHeight="1">
      <c r="A14" s="246">
        <v>7</v>
      </c>
      <c r="B14" s="239" t="s">
        <v>116</v>
      </c>
      <c r="C14" s="255" t="s">
        <v>117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96</v>
      </c>
      <c r="M14" s="249">
        <f t="shared" si="0"/>
        <v>1.1052461688999999</v>
      </c>
      <c r="N14" s="250" t="s">
        <v>254</v>
      </c>
      <c r="O14" s="245" t="s">
        <v>252</v>
      </c>
      <c r="P14" s="239"/>
    </row>
    <row r="15" spans="1:16" ht="21" customHeight="1">
      <c r="A15" s="246">
        <v>8</v>
      </c>
      <c r="B15" s="239" t="s">
        <v>118</v>
      </c>
      <c r="C15" s="255" t="s">
        <v>119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97</v>
      </c>
      <c r="M15" s="249">
        <f t="shared" si="0"/>
        <v>1.0389446761000001</v>
      </c>
      <c r="N15" s="250" t="s">
        <v>254</v>
      </c>
      <c r="O15" s="245" t="s">
        <v>252</v>
      </c>
      <c r="P15" s="239"/>
    </row>
    <row r="16" spans="1:16" ht="21" customHeight="1">
      <c r="A16" s="246">
        <v>9</v>
      </c>
      <c r="B16" s="239" t="s">
        <v>124</v>
      </c>
      <c r="C16" s="255" t="s">
        <v>125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98</v>
      </c>
      <c r="M16" s="249">
        <f>MAX(D16:J16)</f>
        <v>1.2706602107</v>
      </c>
      <c r="N16" s="250" t="s">
        <v>254</v>
      </c>
      <c r="O16" s="245" t="s">
        <v>252</v>
      </c>
      <c r="P16" s="239"/>
    </row>
    <row r="17" spans="1:16" ht="21" customHeight="1">
      <c r="A17" s="246">
        <v>10</v>
      </c>
      <c r="B17" s="239" t="s">
        <v>120</v>
      </c>
      <c r="C17" s="256" t="s">
        <v>121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101</v>
      </c>
      <c r="M17" s="249">
        <f t="shared" si="0"/>
        <v>1.0355882019</v>
      </c>
      <c r="N17" s="250" t="s">
        <v>254</v>
      </c>
      <c r="O17" s="245" t="s">
        <v>253</v>
      </c>
      <c r="P17" s="239" t="s">
        <v>118</v>
      </c>
    </row>
    <row r="18" spans="1:16" ht="21" customHeight="1">
      <c r="A18" s="246">
        <v>11</v>
      </c>
      <c r="B18" s="239" t="s">
        <v>122</v>
      </c>
      <c r="C18" s="256" t="s">
        <v>123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100</v>
      </c>
      <c r="M18" s="249">
        <f t="shared" si="0"/>
        <v>1.1401797148999999</v>
      </c>
      <c r="N18" s="250" t="s">
        <v>254</v>
      </c>
      <c r="O18" s="245" t="s">
        <v>253</v>
      </c>
      <c r="P18" s="239" t="s">
        <v>124</v>
      </c>
    </row>
    <row r="19" spans="1:16" ht="21" customHeight="1">
      <c r="A19" s="246">
        <v>12</v>
      </c>
      <c r="B19" s="239" t="s">
        <v>126</v>
      </c>
      <c r="C19" s="256" t="s">
        <v>127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99</v>
      </c>
      <c r="M19" s="249">
        <f t="shared" si="0"/>
        <v>1.0552346931000001</v>
      </c>
      <c r="N19" s="250" t="s">
        <v>254</v>
      </c>
      <c r="O19" s="245" t="s">
        <v>253</v>
      </c>
      <c r="P19" s="239" t="s">
        <v>110</v>
      </c>
    </row>
    <row r="20" spans="1:16" ht="21" customHeight="1">
      <c r="A20" s="246">
        <v>13</v>
      </c>
      <c r="B20" s="239" t="s">
        <v>128</v>
      </c>
      <c r="C20" s="256" t="s">
        <v>129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96</v>
      </c>
      <c r="M20" s="249">
        <f t="shared" si="0"/>
        <v>1.0865859003</v>
      </c>
      <c r="N20" s="250" t="s">
        <v>254</v>
      </c>
      <c r="O20" s="245" t="s">
        <v>253</v>
      </c>
      <c r="P20" s="239" t="s">
        <v>112</v>
      </c>
    </row>
    <row r="21" spans="1:16" ht="24.75" customHeight="1">
      <c r="A21" s="246">
        <v>14</v>
      </c>
      <c r="B21" s="239" t="s">
        <v>130</v>
      </c>
      <c r="C21" s="256" t="s">
        <v>131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97</v>
      </c>
      <c r="M21" s="249">
        <f t="shared" si="0"/>
        <v>1.0522626697461936</v>
      </c>
      <c r="N21" s="250" t="s">
        <v>254</v>
      </c>
      <c r="O21" s="245" t="s">
        <v>253</v>
      </c>
      <c r="P21" s="239" t="s">
        <v>118</v>
      </c>
    </row>
    <row r="22" spans="1:16" ht="25.5">
      <c r="A22" s="246">
        <v>15</v>
      </c>
      <c r="B22" s="239" t="s">
        <v>132</v>
      </c>
      <c r="C22" s="257" t="s">
        <v>133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97</v>
      </c>
      <c r="M22" s="249">
        <f>MAX(D22:J22)</f>
        <v>1.03</v>
      </c>
      <c r="N22" s="250" t="s">
        <v>254</v>
      </c>
      <c r="O22" s="245" t="s">
        <v>253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Ganserer,Florian</cp:lastModifiedBy>
  <cp:lastPrinted>2015-03-20T22:59:10Z</cp:lastPrinted>
  <dcterms:created xsi:type="dcterms:W3CDTF">2015-01-15T05:25:41Z</dcterms:created>
  <dcterms:modified xsi:type="dcterms:W3CDTF">2021-04-22T06:48:21Z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-1563118734</vt:i4>
  </property>
  <property fmtid="{D5CDD505-2E9C-101B-9397-08002B2CF9AE}" pid="3" name="_NewReviewCycle">
    <vt:lpwstr/>
  </property>
  <property fmtid="{D5CDD505-2E9C-101B-9397-08002B2CF9AE}" pid="4" name="_EmailSubject">
    <vt:lpwstr>Excel-Vorlage für verfahrensspezifische Parameter </vt:lpwstr>
  </property>
  <property fmtid="{D5CDD505-2E9C-101B-9397-08002B2CF9AE}" pid="5" name="_AuthorEmail">
    <vt:lpwstr>Stephan.Kirschnick@bbh-online.de</vt:lpwstr>
  </property>
  <property fmtid="{D5CDD505-2E9C-101B-9397-08002B2CF9AE}" pid="6" name="_AuthorEmailDisplayName">
    <vt:lpwstr>Kirschnick, Stephan</vt:lpwstr>
  </property>
  <property fmtid="{D5CDD505-2E9C-101B-9397-08002B2CF9AE}" pid="7" name="_ReviewingToolsShownOnce">
    <vt:lpwstr/>
  </property>
  <property fmtid="{D5CDD505-2E9C-101B-9397-08002B2CF9AE}" pid="8" name="DATEV-DMS_RA_REGISTER_NR">
    <vt:lpwstr>03717-06</vt:lpwstr>
  </property>
  <property fmtid="{D5CDD505-2E9C-101B-9397-08002B2CF9AE}" pid="9" name="DATEV-DMS_DOKU_NR">
    <vt:lpwstr>2780500</vt:lpwstr>
  </property>
  <property fmtid="{D5CDD505-2E9C-101B-9397-08002B2CF9AE}" pid="10" name="DATEV-DMS_MANDANT_NR">
    <vt:lpwstr>59999</vt:lpwstr>
  </property>
  <property fmtid="{D5CDD505-2E9C-101B-9397-08002B2CF9AE}" pid="11" name="DATEV-DMS_MANDANT_BEZ">
    <vt:lpwstr>BBH Kanzleiverwaltung (intern)</vt:lpwstr>
  </property>
  <property fmtid="{D5CDD505-2E9C-101B-9397-08002B2CF9AE}" pid="12" name="BExAnalyzer_OldName">
    <vt:lpwstr>X_SWRO_Excel-Tabelle_Verfahrensspezifische SLP-Parameter _ab20201001_Stand20210401.xlsx</vt:lpwstr>
  </property>
</Properties>
</file>